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Juliana Reyne\Desktop\"/>
    </mc:Choice>
  </mc:AlternateContent>
  <xr:revisionPtr revIDLastSave="0" documentId="8_{FF836EB1-9BCD-4C33-9074-22785C9FE04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CUPERACAO NACIONAL" sheetId="23" r:id="rId1"/>
    <sheet name="Nacional" sheetId="20" state="hidden" r:id="rId2"/>
    <sheet name="Confaz" sheetId="19" state="hidden" r:id="rId3"/>
    <sheet name="RECUPERACAO POR ESTADO" sheetId="18" r:id="rId4"/>
    <sheet name="Sistema Recupera" sheetId="24" r:id="rId5"/>
    <sheet name="Estadual" sheetId="21" state="hidden" r:id="rId6"/>
  </sheets>
  <definedNames>
    <definedName name="_xlnm._FilterDatabase" localSheetId="2" hidden="1">Confaz!$A$1:$AA$1</definedName>
    <definedName name="_xlnm._FilterDatabase" localSheetId="4" hidden="1">'Sistema Recupera'!$A$1:$E$136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9" i="18" l="1"/>
  <c r="O98" i="18"/>
  <c r="O99" i="18"/>
  <c r="N99" i="18"/>
  <c r="N98" i="18"/>
  <c r="M99" i="18"/>
  <c r="M98" i="18"/>
  <c r="L99" i="18"/>
  <c r="L98" i="18"/>
  <c r="P92" i="18"/>
  <c r="L92" i="18"/>
  <c r="P111" i="18"/>
  <c r="P108" i="18"/>
  <c r="P105" i="18"/>
  <c r="P95" i="18"/>
  <c r="P89" i="18"/>
  <c r="P83" i="18"/>
  <c r="P80" i="18"/>
  <c r="P77" i="18"/>
  <c r="P74" i="18"/>
  <c r="P71" i="18"/>
  <c r="P68" i="18"/>
  <c r="P65" i="18"/>
  <c r="P59" i="18"/>
  <c r="P56" i="18"/>
  <c r="P53" i="18"/>
  <c r="P50" i="18"/>
  <c r="P47" i="18"/>
  <c r="P44" i="18"/>
  <c r="P41" i="18"/>
  <c r="P38" i="18"/>
  <c r="P35" i="18"/>
  <c r="P29" i="18"/>
  <c r="P22" i="18"/>
  <c r="P19" i="18"/>
  <c r="M111" i="18" l="1"/>
  <c r="M108" i="18"/>
  <c r="M105" i="18"/>
  <c r="N92" i="18"/>
  <c r="M92" i="18"/>
  <c r="O92" i="18"/>
  <c r="M95" i="18"/>
  <c r="M89" i="18"/>
  <c r="M83" i="18"/>
  <c r="M80" i="18"/>
  <c r="M77" i="18"/>
  <c r="M74" i="18"/>
  <c r="M71" i="18"/>
  <c r="M68" i="18"/>
  <c r="M65" i="18"/>
  <c r="M59" i="18"/>
  <c r="M56" i="18"/>
  <c r="M53" i="18"/>
  <c r="M50" i="18"/>
  <c r="M47" i="18"/>
  <c r="M44" i="18"/>
  <c r="M41" i="18"/>
  <c r="M38" i="18"/>
  <c r="M35" i="18"/>
  <c r="M29" i="18"/>
  <c r="M22" i="18"/>
  <c r="M19" i="18"/>
  <c r="F102" i="24"/>
  <c r="E66" i="24"/>
  <c r="F66" i="24" s="1"/>
  <c r="E121" i="24"/>
  <c r="F121" i="24" s="1"/>
  <c r="E120" i="24"/>
  <c r="F120" i="24" s="1"/>
  <c r="E119" i="24"/>
  <c r="F119" i="24" s="1"/>
  <c r="E118" i="24"/>
  <c r="F118" i="24" s="1"/>
  <c r="E117" i="24"/>
  <c r="F117" i="24" s="1"/>
  <c r="E116" i="24"/>
  <c r="F116" i="24" s="1"/>
  <c r="E115" i="24"/>
  <c r="F115" i="24" s="1"/>
  <c r="E114" i="24"/>
  <c r="F114" i="24" s="1"/>
  <c r="E113" i="24"/>
  <c r="F113" i="24" s="1"/>
  <c r="E112" i="24"/>
  <c r="F112" i="24" s="1"/>
  <c r="E91" i="24"/>
  <c r="F91" i="24" s="1"/>
  <c r="E90" i="24"/>
  <c r="F90" i="24" s="1"/>
  <c r="E89" i="24"/>
  <c r="F89" i="24" s="1"/>
  <c r="E88" i="24"/>
  <c r="F88" i="24" s="1"/>
  <c r="E87" i="24"/>
  <c r="F87" i="24" s="1"/>
  <c r="E131" i="24"/>
  <c r="F131" i="24" s="1"/>
  <c r="E130" i="24"/>
  <c r="F130" i="24" s="1"/>
  <c r="E129" i="24"/>
  <c r="F129" i="24" s="1"/>
  <c r="E128" i="24"/>
  <c r="F128" i="24" s="1"/>
  <c r="E127" i="24"/>
  <c r="F127" i="24" s="1"/>
  <c r="E96" i="24"/>
  <c r="F96" i="24" s="1"/>
  <c r="E95" i="24"/>
  <c r="F95" i="24" s="1"/>
  <c r="E94" i="24"/>
  <c r="F94" i="24" s="1"/>
  <c r="E93" i="24"/>
  <c r="F93" i="24" s="1"/>
  <c r="E92" i="24"/>
  <c r="F92" i="24" s="1"/>
  <c r="E56" i="24"/>
  <c r="F56" i="24" s="1"/>
  <c r="E55" i="24"/>
  <c r="F55" i="24" s="1"/>
  <c r="E54" i="24"/>
  <c r="F54" i="24" s="1"/>
  <c r="E53" i="24"/>
  <c r="F53" i="24" s="1"/>
  <c r="E52" i="24"/>
  <c r="F52" i="24" s="1"/>
  <c r="E41" i="24"/>
  <c r="F41" i="24" s="1"/>
  <c r="E40" i="24"/>
  <c r="F40" i="24" s="1"/>
  <c r="E39" i="24"/>
  <c r="F39" i="24" s="1"/>
  <c r="E38" i="24"/>
  <c r="F38" i="24" s="1"/>
  <c r="E37" i="24"/>
  <c r="F37" i="24" s="1"/>
  <c r="E136" i="24"/>
  <c r="F136" i="24" s="1"/>
  <c r="E135" i="24"/>
  <c r="F135" i="24" s="1"/>
  <c r="E134" i="24"/>
  <c r="F134" i="24" s="1"/>
  <c r="E133" i="24"/>
  <c r="F133" i="24" s="1"/>
  <c r="E132" i="24"/>
  <c r="F132" i="24" s="1"/>
  <c r="E111" i="24"/>
  <c r="F111" i="24" s="1"/>
  <c r="E110" i="24"/>
  <c r="F110" i="24" s="1"/>
  <c r="E109" i="24"/>
  <c r="F109" i="24" s="1"/>
  <c r="E108" i="24"/>
  <c r="F108" i="24" s="1"/>
  <c r="E107" i="24"/>
  <c r="F107" i="24" s="1"/>
  <c r="E106" i="24"/>
  <c r="F106" i="24" s="1"/>
  <c r="E105" i="24"/>
  <c r="F105" i="24" s="1"/>
  <c r="E104" i="24"/>
  <c r="F104" i="24" s="1"/>
  <c r="E103" i="24"/>
  <c r="F103" i="24" s="1"/>
  <c r="E102" i="24"/>
  <c r="E71" i="24"/>
  <c r="F71" i="24" s="1"/>
  <c r="E70" i="24"/>
  <c r="F70" i="24" s="1"/>
  <c r="E69" i="24"/>
  <c r="F69" i="24" s="1"/>
  <c r="E68" i="24"/>
  <c r="F68" i="24" s="1"/>
  <c r="E67" i="24"/>
  <c r="F67" i="24" s="1"/>
  <c r="E21" i="24"/>
  <c r="F21" i="24" s="1"/>
  <c r="E20" i="24"/>
  <c r="F20" i="24" s="1"/>
  <c r="E19" i="24"/>
  <c r="F19" i="24" s="1"/>
  <c r="E18" i="24"/>
  <c r="F18" i="24" s="1"/>
  <c r="E17" i="24"/>
  <c r="F17" i="24" s="1"/>
  <c r="E16" i="24"/>
  <c r="F16" i="24" s="1"/>
  <c r="E15" i="24"/>
  <c r="F15" i="24" s="1"/>
  <c r="E14" i="24"/>
  <c r="F14" i="24" s="1"/>
  <c r="E13" i="24"/>
  <c r="F13" i="24" s="1"/>
  <c r="E12" i="24"/>
  <c r="F12" i="24" s="1"/>
  <c r="E6" i="24"/>
  <c r="F6" i="24" s="1"/>
  <c r="E5" i="24"/>
  <c r="F5" i="24" s="1"/>
  <c r="E4" i="24"/>
  <c r="F4" i="24" s="1"/>
  <c r="E3" i="24"/>
  <c r="F3" i="24" s="1"/>
  <c r="E2" i="24"/>
  <c r="F2" i="24" s="1"/>
  <c r="E86" i="24"/>
  <c r="F86" i="24" s="1"/>
  <c r="E85" i="24"/>
  <c r="F85" i="24" s="1"/>
  <c r="E84" i="24"/>
  <c r="F84" i="24" s="1"/>
  <c r="E83" i="24"/>
  <c r="F83" i="24" s="1"/>
  <c r="E82" i="24"/>
  <c r="F82" i="24" s="1"/>
  <c r="E81" i="24"/>
  <c r="F81" i="24" s="1"/>
  <c r="E80" i="24"/>
  <c r="F80" i="24" s="1"/>
  <c r="E79" i="24"/>
  <c r="F79" i="24" s="1"/>
  <c r="E78" i="24"/>
  <c r="F78" i="24" s="1"/>
  <c r="E77" i="24"/>
  <c r="F77" i="24" s="1"/>
  <c r="E76" i="24"/>
  <c r="F76" i="24" s="1"/>
  <c r="E75" i="24"/>
  <c r="F75" i="24" s="1"/>
  <c r="E74" i="24"/>
  <c r="F74" i="24" s="1"/>
  <c r="E73" i="24"/>
  <c r="F73" i="24" s="1"/>
  <c r="E72" i="24"/>
  <c r="F72" i="24" s="1"/>
  <c r="E126" i="24"/>
  <c r="F126" i="24" s="1"/>
  <c r="E125" i="24"/>
  <c r="F125" i="24" s="1"/>
  <c r="E124" i="24"/>
  <c r="F124" i="24" s="1"/>
  <c r="E123" i="24"/>
  <c r="F123" i="24" s="1"/>
  <c r="E122" i="24"/>
  <c r="F122" i="24" s="1"/>
  <c r="E101" i="24"/>
  <c r="F101" i="24" s="1"/>
  <c r="E100" i="24"/>
  <c r="F100" i="24" s="1"/>
  <c r="E99" i="24"/>
  <c r="F99" i="24" s="1"/>
  <c r="E98" i="24"/>
  <c r="F98" i="24" s="1"/>
  <c r="E97" i="24"/>
  <c r="F97" i="24" s="1"/>
  <c r="E51" i="24"/>
  <c r="F51" i="24" s="1"/>
  <c r="E50" i="24"/>
  <c r="F50" i="24" s="1"/>
  <c r="E49" i="24"/>
  <c r="F49" i="24" s="1"/>
  <c r="E48" i="24"/>
  <c r="F48" i="24" s="1"/>
  <c r="E47" i="24"/>
  <c r="F47" i="24" s="1"/>
  <c r="E31" i="24"/>
  <c r="F31" i="24" s="1"/>
  <c r="E30" i="24"/>
  <c r="F30" i="24" s="1"/>
  <c r="E29" i="24"/>
  <c r="F29" i="24" s="1"/>
  <c r="E28" i="24"/>
  <c r="F28" i="24" s="1"/>
  <c r="E27" i="24"/>
  <c r="F27" i="24" s="1"/>
  <c r="E26" i="24"/>
  <c r="F26" i="24" s="1"/>
  <c r="E25" i="24"/>
  <c r="F25" i="24" s="1"/>
  <c r="E24" i="24"/>
  <c r="F24" i="24" s="1"/>
  <c r="E23" i="24"/>
  <c r="F23" i="24" s="1"/>
  <c r="E22" i="24"/>
  <c r="F22" i="24" s="1"/>
  <c r="E11" i="24"/>
  <c r="F11" i="24" s="1"/>
  <c r="E10" i="24"/>
  <c r="F10" i="24" s="1"/>
  <c r="E9" i="24"/>
  <c r="F9" i="24" s="1"/>
  <c r="E8" i="24"/>
  <c r="F8" i="24" s="1"/>
  <c r="E7" i="24"/>
  <c r="F7" i="24" s="1"/>
  <c r="E61" i="24"/>
  <c r="F61" i="24" s="1"/>
  <c r="E60" i="24"/>
  <c r="F60" i="24" s="1"/>
  <c r="E59" i="24"/>
  <c r="F59" i="24" s="1"/>
  <c r="E58" i="24"/>
  <c r="F58" i="24" s="1"/>
  <c r="E57" i="24"/>
  <c r="F57" i="24" s="1"/>
  <c r="E65" i="24"/>
  <c r="F65" i="24" s="1"/>
  <c r="E64" i="24"/>
  <c r="F64" i="24" s="1"/>
  <c r="E63" i="24"/>
  <c r="F63" i="24" s="1"/>
  <c r="E62" i="24"/>
  <c r="F62" i="24" s="1"/>
  <c r="E45" i="24"/>
  <c r="F45" i="24" s="1"/>
  <c r="E46" i="24"/>
  <c r="F46" i="24" s="1"/>
  <c r="E44" i="24"/>
  <c r="F44" i="24" s="1"/>
  <c r="E43" i="24"/>
  <c r="F43" i="24" s="1"/>
  <c r="E42" i="24"/>
  <c r="F42" i="24" s="1"/>
  <c r="E35" i="24"/>
  <c r="F35" i="24" s="1"/>
  <c r="E36" i="24"/>
  <c r="F36" i="24" s="1"/>
  <c r="E34" i="24"/>
  <c r="F34" i="24" s="1"/>
  <c r="E33" i="24"/>
  <c r="F33" i="24" s="1"/>
  <c r="E32" i="24"/>
  <c r="F32" i="24" s="1"/>
  <c r="B17" i="23"/>
  <c r="C3" i="21" l="1"/>
  <c r="L83" i="18"/>
  <c r="CX3" i="21"/>
  <c r="N83" i="18"/>
  <c r="O83" i="18"/>
  <c r="L80" i="18"/>
  <c r="CS3" i="21"/>
  <c r="N80" i="18"/>
  <c r="O80" i="18"/>
  <c r="L77" i="18"/>
  <c r="CN3" i="21"/>
  <c r="N77" i="18"/>
  <c r="O77" i="18"/>
  <c r="L74" i="18"/>
  <c r="N74" i="18"/>
  <c r="O74" i="18"/>
  <c r="L71" i="18"/>
  <c r="CD3" i="21"/>
  <c r="N71" i="18"/>
  <c r="O71" i="18"/>
  <c r="L68" i="18"/>
  <c r="BY3" i="21"/>
  <c r="N68" i="18"/>
  <c r="O68" i="18"/>
  <c r="L65" i="18"/>
  <c r="BT3" i="21"/>
  <c r="N65" i="18"/>
  <c r="O65" i="18"/>
  <c r="L95" i="18"/>
  <c r="DM3" i="21"/>
  <c r="N95" i="18"/>
  <c r="O95" i="18"/>
  <c r="DH3" i="21"/>
  <c r="AB17" i="23"/>
  <c r="AA17" i="23"/>
  <c r="Z17" i="23"/>
  <c r="Y17" i="23"/>
  <c r="X17" i="23"/>
  <c r="W17" i="23"/>
  <c r="V17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DC3" i="21"/>
  <c r="N89" i="18"/>
  <c r="O89" i="18"/>
  <c r="L89" i="18"/>
  <c r="EL3" i="21"/>
  <c r="N111" i="18"/>
  <c r="O111" i="18"/>
  <c r="L111" i="18"/>
  <c r="EG3" i="21"/>
  <c r="N108" i="18"/>
  <c r="O108" i="18"/>
  <c r="L108" i="18"/>
  <c r="EB3" i="21"/>
  <c r="N105" i="18"/>
  <c r="O105" i="18"/>
  <c r="L105" i="18"/>
  <c r="CI3" i="21"/>
  <c r="L59" i="18"/>
  <c r="BO3" i="21"/>
  <c r="N50" i="18"/>
  <c r="O50" i="18"/>
  <c r="L50" i="18"/>
  <c r="BJ3" i="21"/>
  <c r="N47" i="18"/>
  <c r="O47" i="18"/>
  <c r="L47" i="18"/>
  <c r="AP3" i="21"/>
  <c r="N44" i="18"/>
  <c r="O44" i="18"/>
  <c r="L44" i="18"/>
  <c r="AK3" i="21"/>
  <c r="N41" i="18"/>
  <c r="O41" i="18"/>
  <c r="L41" i="18"/>
  <c r="AF3" i="21"/>
  <c r="N38" i="18"/>
  <c r="O38" i="18"/>
  <c r="L38" i="18"/>
  <c r="AA3" i="21"/>
  <c r="N35" i="18"/>
  <c r="O35" i="18"/>
  <c r="L35" i="18"/>
  <c r="N29" i="18"/>
  <c r="O29" i="18"/>
  <c r="L29" i="18"/>
  <c r="N22" i="18"/>
  <c r="O22" i="18"/>
  <c r="L22" i="18"/>
  <c r="O19" i="18"/>
  <c r="N19" i="18"/>
  <c r="L19" i="18"/>
  <c r="DN3" i="21" l="1"/>
  <c r="AV3" i="21"/>
  <c r="CE3" i="21"/>
  <c r="BA3" i="21"/>
  <c r="BF3" i="21"/>
  <c r="CJ3" i="21"/>
  <c r="M3" i="21"/>
  <c r="H3" i="21"/>
  <c r="AG3" i="21"/>
  <c r="CO3" i="21"/>
  <c r="EC3" i="21"/>
  <c r="CT3" i="21"/>
  <c r="EH3" i="21"/>
  <c r="CY3" i="21"/>
  <c r="EM3" i="21"/>
  <c r="AB3" i="21"/>
  <c r="AQ3" i="21"/>
  <c r="DD3" i="21"/>
  <c r="BK3" i="21"/>
  <c r="BU3" i="21"/>
  <c r="DI3" i="21"/>
  <c r="AL3" i="21"/>
  <c r="BP3" i="21"/>
  <c r="BZ3" i="21"/>
  <c r="L91" i="18"/>
  <c r="L94" i="18"/>
  <c r="L70" i="18"/>
  <c r="L73" i="18"/>
  <c r="L18" i="18"/>
  <c r="L46" i="18" l="1"/>
  <c r="L82" i="18"/>
  <c r="L28" i="18"/>
  <c r="L104" i="18"/>
  <c r="L64" i="18"/>
  <c r="L79" i="18"/>
  <c r="L21" i="18"/>
  <c r="L40" i="18"/>
  <c r="L49" i="18"/>
  <c r="L76" i="18"/>
  <c r="L37" i="18"/>
  <c r="L88" i="18"/>
  <c r="L67" i="18"/>
  <c r="L110" i="18"/>
  <c r="L43" i="18"/>
  <c r="L34" i="18"/>
  <c r="L107" i="18"/>
  <c r="Q104" i="18" l="1"/>
  <c r="Q64" i="18"/>
  <c r="A15" i="19"/>
  <c r="E3" i="21"/>
  <c r="A6" i="19"/>
  <c r="D3" i="21" l="1"/>
  <c r="J37" i="18"/>
  <c r="J3" i="21"/>
  <c r="E30" i="18"/>
  <c r="F3" i="21" l="1"/>
  <c r="G3" i="21"/>
  <c r="I3" i="21"/>
  <c r="A3" i="21"/>
  <c r="DL3" i="21" l="1"/>
  <c r="DP3" i="21"/>
  <c r="DO3" i="21"/>
  <c r="DK3" i="21"/>
  <c r="DJ3" i="21"/>
  <c r="DG3" i="21"/>
  <c r="Z6" i="19" l="1"/>
  <c r="AA6" i="19"/>
  <c r="Y6" i="19"/>
  <c r="V6" i="19"/>
  <c r="W6" i="19"/>
  <c r="X6" i="19"/>
  <c r="U6" i="19"/>
  <c r="O6" i="19"/>
  <c r="P6" i="19"/>
  <c r="Q6" i="19"/>
  <c r="R6" i="19"/>
  <c r="S6" i="19"/>
  <c r="T6" i="19"/>
  <c r="N6" i="19"/>
  <c r="F6" i="19"/>
  <c r="G6" i="19"/>
  <c r="H6" i="19"/>
  <c r="I6" i="19"/>
  <c r="J6" i="19"/>
  <c r="K6" i="19"/>
  <c r="L6" i="19"/>
  <c r="M6" i="19"/>
  <c r="E6" i="19"/>
  <c r="B6" i="19"/>
  <c r="C6" i="19"/>
  <c r="D6" i="19"/>
  <c r="G6" i="23"/>
  <c r="F6" i="23"/>
  <c r="E6" i="23"/>
  <c r="C129" i="24" s="1"/>
  <c r="D6" i="23"/>
  <c r="C6" i="23"/>
  <c r="H4" i="23"/>
  <c r="J15" i="19"/>
  <c r="I15" i="19"/>
  <c r="G15" i="19"/>
  <c r="F15" i="19"/>
  <c r="E15" i="19"/>
  <c r="J18" i="18"/>
  <c r="E21" i="19"/>
  <c r="D21" i="19"/>
  <c r="B21" i="19"/>
  <c r="A21" i="19"/>
  <c r="Z15" i="19"/>
  <c r="AA15" i="19"/>
  <c r="Y15" i="19"/>
  <c r="V15" i="19"/>
  <c r="W15" i="19"/>
  <c r="U15" i="19"/>
  <c r="O15" i="19"/>
  <c r="P15" i="19"/>
  <c r="Q15" i="19"/>
  <c r="R15" i="19"/>
  <c r="S15" i="19"/>
  <c r="T15" i="19"/>
  <c r="N15" i="19"/>
  <c r="B15" i="19"/>
  <c r="I30" i="18"/>
  <c r="BN3" i="21"/>
  <c r="BL3" i="21"/>
  <c r="L53" i="18"/>
  <c r="AU3" i="21"/>
  <c r="N53" i="18"/>
  <c r="AW3" i="21" s="1"/>
  <c r="O53" i="18"/>
  <c r="AX3" i="21" s="1"/>
  <c r="L56" i="18"/>
  <c r="AZ3" i="21"/>
  <c r="N56" i="18"/>
  <c r="BB3" i="21" s="1"/>
  <c r="O56" i="18"/>
  <c r="BC3" i="21" s="1"/>
  <c r="BD3" i="21"/>
  <c r="BE3" i="21"/>
  <c r="N59" i="18"/>
  <c r="BG3" i="21" s="1"/>
  <c r="O59" i="18"/>
  <c r="BH3" i="21" s="1"/>
  <c r="O3" i="21"/>
  <c r="K3" i="21"/>
  <c r="N3" i="21"/>
  <c r="L3" i="21"/>
  <c r="J110" i="18"/>
  <c r="J107" i="18"/>
  <c r="J104" i="18"/>
  <c r="J97" i="18"/>
  <c r="J94" i="18"/>
  <c r="J91" i="18"/>
  <c r="J88" i="18"/>
  <c r="J82" i="18"/>
  <c r="J79" i="18"/>
  <c r="J76" i="18"/>
  <c r="J73" i="18"/>
  <c r="J70" i="18"/>
  <c r="J67" i="18"/>
  <c r="J64" i="18"/>
  <c r="J58" i="18"/>
  <c r="J55" i="18"/>
  <c r="J52" i="18"/>
  <c r="J49" i="18"/>
  <c r="J46" i="18"/>
  <c r="J43" i="18"/>
  <c r="J40" i="18"/>
  <c r="J34" i="18"/>
  <c r="J28" i="18"/>
  <c r="J24" i="18"/>
  <c r="J21" i="18"/>
  <c r="F112" i="18"/>
  <c r="G112" i="18"/>
  <c r="H112" i="18"/>
  <c r="I112" i="18"/>
  <c r="E112" i="18"/>
  <c r="F100" i="18"/>
  <c r="G100" i="18"/>
  <c r="H100" i="18"/>
  <c r="I100" i="18"/>
  <c r="E100" i="18"/>
  <c r="F84" i="18"/>
  <c r="G84" i="18"/>
  <c r="H84" i="18"/>
  <c r="I84" i="18"/>
  <c r="E84" i="18"/>
  <c r="F60" i="18"/>
  <c r="G60" i="18"/>
  <c r="H60" i="18"/>
  <c r="I60" i="18"/>
  <c r="E60" i="18"/>
  <c r="F30" i="18"/>
  <c r="G30" i="18"/>
  <c r="H30" i="18"/>
  <c r="AS3" i="21"/>
  <c r="AM3" i="21"/>
  <c r="AE3" i="21"/>
  <c r="AC3" i="21"/>
  <c r="AA23" i="23" l="1"/>
  <c r="DV3" i="20" s="1"/>
  <c r="AA24" i="23"/>
  <c r="DW3" i="20" s="1"/>
  <c r="AA25" i="23"/>
  <c r="DY3" i="20" s="1"/>
  <c r="Z25" i="23"/>
  <c r="DT3" i="20" s="1"/>
  <c r="AA26" i="23"/>
  <c r="DZ3" i="20" s="1"/>
  <c r="Z26" i="23"/>
  <c r="DU3" i="20" s="1"/>
  <c r="Z24" i="23"/>
  <c r="DR3" i="20" s="1"/>
  <c r="Z23" i="23"/>
  <c r="F27" i="23"/>
  <c r="G27" i="23"/>
  <c r="DX3" i="21"/>
  <c r="DW3" i="21"/>
  <c r="L25" i="18"/>
  <c r="P3" i="21" s="1"/>
  <c r="P25" i="18"/>
  <c r="R3" i="21" s="1"/>
  <c r="N25" i="18"/>
  <c r="O25" i="18"/>
  <c r="T3" i="21" s="1"/>
  <c r="M25" i="18"/>
  <c r="Q3" i="21" s="1"/>
  <c r="O26" i="18"/>
  <c r="Y3" i="21" s="1"/>
  <c r="N26" i="18"/>
  <c r="X3" i="21" s="1"/>
  <c r="P26" i="18"/>
  <c r="W3" i="21" s="1"/>
  <c r="L26" i="18"/>
  <c r="M26" i="18"/>
  <c r="P98" i="18"/>
  <c r="DS3" i="21" s="1"/>
  <c r="DR3" i="21"/>
  <c r="E27" i="23"/>
  <c r="W3" i="20" s="1"/>
  <c r="D27" i="23"/>
  <c r="R3" i="20" s="1"/>
  <c r="E23" i="23"/>
  <c r="E26" i="23"/>
  <c r="Y3" i="20" s="1"/>
  <c r="D23" i="23"/>
  <c r="D26" i="23"/>
  <c r="T3" i="20" s="1"/>
  <c r="E25" i="23"/>
  <c r="X3" i="20" s="1"/>
  <c r="D24" i="23"/>
  <c r="Q3" i="20" s="1"/>
  <c r="D25" i="23"/>
  <c r="S3" i="20" s="1"/>
  <c r="E24" i="23"/>
  <c r="V3" i="20" s="1"/>
  <c r="AA27" i="23"/>
  <c r="Y25" i="23"/>
  <c r="DO3" i="20" s="1"/>
  <c r="Z27" i="23"/>
  <c r="Y27" i="23"/>
  <c r="Y23" i="23"/>
  <c r="X27" i="23"/>
  <c r="X23" i="23"/>
  <c r="AD27" i="23"/>
  <c r="W27" i="23"/>
  <c r="O27" i="23"/>
  <c r="V27" i="23"/>
  <c r="N27" i="23"/>
  <c r="L27" i="23"/>
  <c r="S27" i="23"/>
  <c r="K27" i="23"/>
  <c r="C27" i="23"/>
  <c r="AC27" i="23"/>
  <c r="AB27" i="23"/>
  <c r="U27" i="23"/>
  <c r="M27" i="23"/>
  <c r="T27" i="23"/>
  <c r="R27" i="23"/>
  <c r="J27" i="23"/>
  <c r="B27" i="23"/>
  <c r="H27" i="23"/>
  <c r="X24" i="23"/>
  <c r="DH3" i="20" s="1"/>
  <c r="Q27" i="23"/>
  <c r="I27" i="23"/>
  <c r="B23" i="23"/>
  <c r="P27" i="23"/>
  <c r="X26" i="23"/>
  <c r="DK3" i="20" s="1"/>
  <c r="X25" i="23"/>
  <c r="DJ3" i="20" s="1"/>
  <c r="W23" i="23"/>
  <c r="AB24" i="23"/>
  <c r="EB3" i="20" s="1"/>
  <c r="Q24" i="23"/>
  <c r="BY3" i="20" s="1"/>
  <c r="I24" i="23"/>
  <c r="AK3" i="20" s="1"/>
  <c r="Y24" i="23"/>
  <c r="DM3" i="20" s="1"/>
  <c r="P24" i="23"/>
  <c r="BT3" i="20" s="1"/>
  <c r="H24" i="23"/>
  <c r="AF3" i="20" s="1"/>
  <c r="W24" i="23"/>
  <c r="DC3" i="20" s="1"/>
  <c r="O24" i="23"/>
  <c r="BE3" i="20" s="1"/>
  <c r="G24" i="23"/>
  <c r="AA3" i="20" s="1"/>
  <c r="W25" i="23"/>
  <c r="DE3" i="20" s="1"/>
  <c r="V24" i="23"/>
  <c r="CX3" i="20" s="1"/>
  <c r="N24" i="23"/>
  <c r="AZ3" i="20" s="1"/>
  <c r="F24" i="23"/>
  <c r="L3" i="20" s="1"/>
  <c r="S24" i="23"/>
  <c r="CI3" i="20" s="1"/>
  <c r="C24" i="23"/>
  <c r="G3" i="20" s="1"/>
  <c r="AC24" i="23"/>
  <c r="EG3" i="20" s="1"/>
  <c r="B24" i="23"/>
  <c r="B3" i="20" s="1"/>
  <c r="U24" i="23"/>
  <c r="CS3" i="20" s="1"/>
  <c r="M24" i="23"/>
  <c r="AU3" i="20" s="1"/>
  <c r="T24" i="23"/>
  <c r="CN3" i="20" s="1"/>
  <c r="L24" i="23"/>
  <c r="AP3" i="20" s="1"/>
  <c r="AD24" i="23"/>
  <c r="EL3" i="20" s="1"/>
  <c r="K24" i="23"/>
  <c r="BO3" i="20" s="1"/>
  <c r="R24" i="23"/>
  <c r="CD3" i="20" s="1"/>
  <c r="J24" i="23"/>
  <c r="BJ3" i="20" s="1"/>
  <c r="C136" i="24"/>
  <c r="D136" i="24" s="1"/>
  <c r="G136" i="24" s="1"/>
  <c r="C131" i="24"/>
  <c r="D131" i="24" s="1"/>
  <c r="G131" i="24" s="1"/>
  <c r="C126" i="24"/>
  <c r="D126" i="24" s="1"/>
  <c r="G126" i="24" s="1"/>
  <c r="C121" i="24"/>
  <c r="D121" i="24" s="1"/>
  <c r="G121" i="24" s="1"/>
  <c r="C81" i="24"/>
  <c r="D81" i="24" s="1"/>
  <c r="G81" i="24" s="1"/>
  <c r="C41" i="24"/>
  <c r="D41" i="24" s="1"/>
  <c r="G41" i="24" s="1"/>
  <c r="C76" i="24"/>
  <c r="D76" i="24" s="1"/>
  <c r="G76" i="24" s="1"/>
  <c r="C36" i="24"/>
  <c r="D36" i="24" s="1"/>
  <c r="G36" i="24" s="1"/>
  <c r="C71" i="24"/>
  <c r="D71" i="24" s="1"/>
  <c r="G71" i="24" s="1"/>
  <c r="C31" i="24"/>
  <c r="D31" i="24" s="1"/>
  <c r="G31" i="24" s="1"/>
  <c r="C66" i="24"/>
  <c r="D66" i="24" s="1"/>
  <c r="G66" i="24" s="1"/>
  <c r="C26" i="24"/>
  <c r="D26" i="24" s="1"/>
  <c r="G26" i="24" s="1"/>
  <c r="C11" i="24"/>
  <c r="D11" i="24" s="1"/>
  <c r="G11" i="24" s="1"/>
  <c r="C86" i="24"/>
  <c r="D86" i="24" s="1"/>
  <c r="G86" i="24" s="1"/>
  <c r="C6" i="24"/>
  <c r="D6" i="24" s="1"/>
  <c r="G6" i="24" s="1"/>
  <c r="C116" i="24"/>
  <c r="D116" i="24" s="1"/>
  <c r="G116" i="24" s="1"/>
  <c r="C111" i="24"/>
  <c r="D111" i="24" s="1"/>
  <c r="G111" i="24" s="1"/>
  <c r="C106" i="24"/>
  <c r="D106" i="24" s="1"/>
  <c r="G106" i="24" s="1"/>
  <c r="C101" i="24"/>
  <c r="D101" i="24" s="1"/>
  <c r="G101" i="24" s="1"/>
  <c r="C61" i="24"/>
  <c r="D61" i="24" s="1"/>
  <c r="G61" i="24" s="1"/>
  <c r="C21" i="24"/>
  <c r="D21" i="24" s="1"/>
  <c r="G21" i="24" s="1"/>
  <c r="C96" i="24"/>
  <c r="D96" i="24" s="1"/>
  <c r="G96" i="24" s="1"/>
  <c r="C56" i="24"/>
  <c r="D56" i="24" s="1"/>
  <c r="G56" i="24" s="1"/>
  <c r="C16" i="24"/>
  <c r="D16" i="24" s="1"/>
  <c r="G16" i="24" s="1"/>
  <c r="C91" i="24"/>
  <c r="D91" i="24" s="1"/>
  <c r="G91" i="24" s="1"/>
  <c r="C51" i="24"/>
  <c r="D51" i="24" s="1"/>
  <c r="G51" i="24" s="1"/>
  <c r="C46" i="24"/>
  <c r="D46" i="24" s="1"/>
  <c r="G46" i="24" s="1"/>
  <c r="C135" i="24"/>
  <c r="D135" i="24" s="1"/>
  <c r="G135" i="24" s="1"/>
  <c r="C115" i="24"/>
  <c r="D115" i="24" s="1"/>
  <c r="G115" i="24" s="1"/>
  <c r="C95" i="24"/>
  <c r="D95" i="24" s="1"/>
  <c r="G95" i="24" s="1"/>
  <c r="C75" i="24"/>
  <c r="D75" i="24" s="1"/>
  <c r="G75" i="24" s="1"/>
  <c r="C55" i="24"/>
  <c r="D55" i="24" s="1"/>
  <c r="G55" i="24" s="1"/>
  <c r="C35" i="24"/>
  <c r="D35" i="24" s="1"/>
  <c r="G35" i="24" s="1"/>
  <c r="C15" i="24"/>
  <c r="D15" i="24" s="1"/>
  <c r="G15" i="24" s="1"/>
  <c r="C125" i="24"/>
  <c r="D125" i="24" s="1"/>
  <c r="G125" i="24" s="1"/>
  <c r="C45" i="24"/>
  <c r="D45" i="24" s="1"/>
  <c r="G45" i="24" s="1"/>
  <c r="C5" i="24"/>
  <c r="D5" i="24" s="1"/>
  <c r="G5" i="24" s="1"/>
  <c r="C120" i="24"/>
  <c r="D120" i="24" s="1"/>
  <c r="G120" i="24" s="1"/>
  <c r="C80" i="24"/>
  <c r="D80" i="24" s="1"/>
  <c r="G80" i="24" s="1"/>
  <c r="C60" i="24"/>
  <c r="D60" i="24" s="1"/>
  <c r="G60" i="24" s="1"/>
  <c r="C20" i="24"/>
  <c r="D20" i="24" s="1"/>
  <c r="G20" i="24" s="1"/>
  <c r="C130" i="24"/>
  <c r="D130" i="24" s="1"/>
  <c r="G130" i="24" s="1"/>
  <c r="C90" i="24"/>
  <c r="D90" i="24" s="1"/>
  <c r="G90" i="24" s="1"/>
  <c r="C70" i="24"/>
  <c r="D70" i="24" s="1"/>
  <c r="G70" i="24" s="1"/>
  <c r="C50" i="24"/>
  <c r="D50" i="24" s="1"/>
  <c r="G50" i="24" s="1"/>
  <c r="C10" i="24"/>
  <c r="D10" i="24" s="1"/>
  <c r="G10" i="24" s="1"/>
  <c r="C105" i="24"/>
  <c r="D105" i="24" s="1"/>
  <c r="G105" i="24" s="1"/>
  <c r="C85" i="24"/>
  <c r="D85" i="24" s="1"/>
  <c r="G85" i="24" s="1"/>
  <c r="C65" i="24"/>
  <c r="D65" i="24" s="1"/>
  <c r="G65" i="24" s="1"/>
  <c r="C25" i="24"/>
  <c r="D25" i="24" s="1"/>
  <c r="G25" i="24" s="1"/>
  <c r="C110" i="24"/>
  <c r="D110" i="24" s="1"/>
  <c r="G110" i="24" s="1"/>
  <c r="C30" i="24"/>
  <c r="D30" i="24" s="1"/>
  <c r="G30" i="24" s="1"/>
  <c r="C100" i="24"/>
  <c r="D100" i="24" s="1"/>
  <c r="G100" i="24" s="1"/>
  <c r="C40" i="24"/>
  <c r="D40" i="24" s="1"/>
  <c r="G40" i="24" s="1"/>
  <c r="C124" i="24"/>
  <c r="D124" i="24" s="1"/>
  <c r="G124" i="24" s="1"/>
  <c r="C109" i="24"/>
  <c r="D109" i="24" s="1"/>
  <c r="G109" i="24" s="1"/>
  <c r="C69" i="24"/>
  <c r="D69" i="24" s="1"/>
  <c r="G69" i="24" s="1"/>
  <c r="C29" i="24"/>
  <c r="D29" i="24" s="1"/>
  <c r="G29" i="24" s="1"/>
  <c r="C134" i="24"/>
  <c r="D134" i="24" s="1"/>
  <c r="G134" i="24" s="1"/>
  <c r="C94" i="24"/>
  <c r="D94" i="24" s="1"/>
  <c r="G94" i="24" s="1"/>
  <c r="C54" i="24"/>
  <c r="D54" i="24" s="1"/>
  <c r="G54" i="24" s="1"/>
  <c r="C14" i="24"/>
  <c r="D14" i="24" s="1"/>
  <c r="G14" i="24" s="1"/>
  <c r="C104" i="24"/>
  <c r="D104" i="24" s="1"/>
  <c r="G104" i="24" s="1"/>
  <c r="C89" i="24"/>
  <c r="D89" i="24" s="1"/>
  <c r="G89" i="24" s="1"/>
  <c r="C49" i="24"/>
  <c r="D49" i="24" s="1"/>
  <c r="G49" i="24" s="1"/>
  <c r="C9" i="24"/>
  <c r="D9" i="24" s="1"/>
  <c r="G9" i="24" s="1"/>
  <c r="C74" i="24"/>
  <c r="D74" i="24" s="1"/>
  <c r="G74" i="24" s="1"/>
  <c r="C59" i="24"/>
  <c r="D59" i="24" s="1"/>
  <c r="G59" i="24" s="1"/>
  <c r="C84" i="24"/>
  <c r="D84" i="24" s="1"/>
  <c r="G84" i="24" s="1"/>
  <c r="C4" i="24"/>
  <c r="D4" i="24" s="1"/>
  <c r="G4" i="24" s="1"/>
  <c r="C19" i="24"/>
  <c r="D19" i="24" s="1"/>
  <c r="G19" i="24" s="1"/>
  <c r="C119" i="24"/>
  <c r="D119" i="24" s="1"/>
  <c r="G119" i="24" s="1"/>
  <c r="C79" i="24"/>
  <c r="D79" i="24" s="1"/>
  <c r="G79" i="24" s="1"/>
  <c r="C39" i="24"/>
  <c r="D39" i="24" s="1"/>
  <c r="G39" i="24" s="1"/>
  <c r="C64" i="24"/>
  <c r="D64" i="24" s="1"/>
  <c r="G64" i="24" s="1"/>
  <c r="C24" i="24"/>
  <c r="D24" i="24" s="1"/>
  <c r="G24" i="24" s="1"/>
  <c r="D129" i="24"/>
  <c r="G129" i="24" s="1"/>
  <c r="C114" i="24"/>
  <c r="D114" i="24" s="1"/>
  <c r="G114" i="24" s="1"/>
  <c r="C34" i="24"/>
  <c r="D34" i="24" s="1"/>
  <c r="G34" i="24" s="1"/>
  <c r="C99" i="24"/>
  <c r="D99" i="24" s="1"/>
  <c r="G99" i="24" s="1"/>
  <c r="C44" i="24"/>
  <c r="D44" i="24" s="1"/>
  <c r="G44" i="24" s="1"/>
  <c r="C2" i="24"/>
  <c r="D2" i="24" s="1"/>
  <c r="G2" i="24" s="1"/>
  <c r="C132" i="24"/>
  <c r="D132" i="24" s="1"/>
  <c r="G132" i="24" s="1"/>
  <c r="C102" i="24"/>
  <c r="D102" i="24" s="1"/>
  <c r="G102" i="24" s="1"/>
  <c r="C112" i="24"/>
  <c r="D112" i="24" s="1"/>
  <c r="G112" i="24" s="1"/>
  <c r="C122" i="24"/>
  <c r="D122" i="24" s="1"/>
  <c r="G122" i="24" s="1"/>
  <c r="C92" i="24"/>
  <c r="D92" i="24" s="1"/>
  <c r="G92" i="24" s="1"/>
  <c r="C82" i="24"/>
  <c r="D82" i="24" s="1"/>
  <c r="G82" i="24" s="1"/>
  <c r="C72" i="24"/>
  <c r="D72" i="24" s="1"/>
  <c r="G72" i="24" s="1"/>
  <c r="C62" i="24"/>
  <c r="D62" i="24" s="1"/>
  <c r="G62" i="24" s="1"/>
  <c r="C22" i="24"/>
  <c r="D22" i="24" s="1"/>
  <c r="G22" i="24" s="1"/>
  <c r="C12" i="24"/>
  <c r="D12" i="24" s="1"/>
  <c r="G12" i="24" s="1"/>
  <c r="C127" i="24"/>
  <c r="D127" i="24" s="1"/>
  <c r="G127" i="24" s="1"/>
  <c r="C47" i="24"/>
  <c r="D47" i="24" s="1"/>
  <c r="G47" i="24" s="1"/>
  <c r="C107" i="24"/>
  <c r="D107" i="24" s="1"/>
  <c r="G107" i="24" s="1"/>
  <c r="C117" i="24"/>
  <c r="D117" i="24" s="1"/>
  <c r="G117" i="24" s="1"/>
  <c r="C97" i="24"/>
  <c r="D97" i="24" s="1"/>
  <c r="G97" i="24" s="1"/>
  <c r="C87" i="24"/>
  <c r="D87" i="24" s="1"/>
  <c r="G87" i="24" s="1"/>
  <c r="C77" i="24"/>
  <c r="D77" i="24" s="1"/>
  <c r="G77" i="24" s="1"/>
  <c r="C67" i="24"/>
  <c r="D67" i="24" s="1"/>
  <c r="G67" i="24" s="1"/>
  <c r="C57" i="24"/>
  <c r="D57" i="24" s="1"/>
  <c r="G57" i="24" s="1"/>
  <c r="C37" i="24"/>
  <c r="D37" i="24" s="1"/>
  <c r="G37" i="24" s="1"/>
  <c r="C27" i="24"/>
  <c r="D27" i="24" s="1"/>
  <c r="G27" i="24" s="1"/>
  <c r="C17" i="24"/>
  <c r="D17" i="24" s="1"/>
  <c r="G17" i="24" s="1"/>
  <c r="C7" i="24"/>
  <c r="D7" i="24" s="1"/>
  <c r="G7" i="24" s="1"/>
  <c r="C52" i="24"/>
  <c r="D52" i="24" s="1"/>
  <c r="G52" i="24" s="1"/>
  <c r="C42" i="24"/>
  <c r="D42" i="24" s="1"/>
  <c r="G42" i="24" s="1"/>
  <c r="C32" i="24"/>
  <c r="D32" i="24" s="1"/>
  <c r="G32" i="24" s="1"/>
  <c r="C128" i="24"/>
  <c r="D128" i="24" s="1"/>
  <c r="G128" i="24" s="1"/>
  <c r="C8" i="24"/>
  <c r="D8" i="24" s="1"/>
  <c r="G8" i="24" s="1"/>
  <c r="C63" i="24"/>
  <c r="D63" i="24" s="1"/>
  <c r="G63" i="24" s="1"/>
  <c r="C38" i="24"/>
  <c r="D38" i="24" s="1"/>
  <c r="G38" i="24" s="1"/>
  <c r="C118" i="24"/>
  <c r="D118" i="24" s="1"/>
  <c r="G118" i="24" s="1"/>
  <c r="C133" i="24"/>
  <c r="D133" i="24" s="1"/>
  <c r="G133" i="24" s="1"/>
  <c r="C93" i="24"/>
  <c r="D93" i="24" s="1"/>
  <c r="G93" i="24" s="1"/>
  <c r="C53" i="24"/>
  <c r="D53" i="24" s="1"/>
  <c r="G53" i="24" s="1"/>
  <c r="C13" i="24"/>
  <c r="D13" i="24" s="1"/>
  <c r="G13" i="24" s="1"/>
  <c r="C83" i="24"/>
  <c r="D83" i="24" s="1"/>
  <c r="G83" i="24" s="1"/>
  <c r="C43" i="24"/>
  <c r="D43" i="24" s="1"/>
  <c r="G43" i="24" s="1"/>
  <c r="C18" i="24"/>
  <c r="D18" i="24" s="1"/>
  <c r="G18" i="24" s="1"/>
  <c r="C108" i="24"/>
  <c r="D108" i="24" s="1"/>
  <c r="G108" i="24" s="1"/>
  <c r="C68" i="24"/>
  <c r="D68" i="24" s="1"/>
  <c r="G68" i="24" s="1"/>
  <c r="C28" i="24"/>
  <c r="D28" i="24" s="1"/>
  <c r="G28" i="24" s="1"/>
  <c r="C123" i="24"/>
  <c r="D123" i="24" s="1"/>
  <c r="G123" i="24" s="1"/>
  <c r="C3" i="24"/>
  <c r="D3" i="24" s="1"/>
  <c r="G3" i="24" s="1"/>
  <c r="C58" i="24"/>
  <c r="D58" i="24" s="1"/>
  <c r="G58" i="24" s="1"/>
  <c r="C98" i="24"/>
  <c r="D98" i="24" s="1"/>
  <c r="G98" i="24" s="1"/>
  <c r="C113" i="24"/>
  <c r="D113" i="24" s="1"/>
  <c r="G113" i="24" s="1"/>
  <c r="C73" i="24"/>
  <c r="D73" i="24" s="1"/>
  <c r="G73" i="24" s="1"/>
  <c r="C33" i="24"/>
  <c r="D33" i="24" s="1"/>
  <c r="G33" i="24" s="1"/>
  <c r="C88" i="24"/>
  <c r="D88" i="24" s="1"/>
  <c r="G88" i="24" s="1"/>
  <c r="C48" i="24"/>
  <c r="D48" i="24" s="1"/>
  <c r="G48" i="24" s="1"/>
  <c r="C103" i="24"/>
  <c r="D103" i="24" s="1"/>
  <c r="G103" i="24" s="1"/>
  <c r="C23" i="24"/>
  <c r="D23" i="24" s="1"/>
  <c r="G23" i="24" s="1"/>
  <c r="C78" i="24"/>
  <c r="D78" i="24" s="1"/>
  <c r="G78" i="24" s="1"/>
  <c r="V3" i="21"/>
  <c r="DT3" i="21"/>
  <c r="DU3" i="21"/>
  <c r="DZ3" i="21"/>
  <c r="DY3" i="21"/>
  <c r="DV3" i="21"/>
  <c r="L26" i="23"/>
  <c r="AS3" i="20" s="1"/>
  <c r="T26" i="23"/>
  <c r="CQ3" i="20" s="1"/>
  <c r="C26" i="23"/>
  <c r="J3" i="20" s="1"/>
  <c r="AD25" i="23"/>
  <c r="EN3" i="20" s="1"/>
  <c r="M25" i="23"/>
  <c r="AW3" i="20" s="1"/>
  <c r="U25" i="23"/>
  <c r="CU3" i="20" s="1"/>
  <c r="I26" i="23"/>
  <c r="AN3" i="20" s="1"/>
  <c r="F25" i="23"/>
  <c r="N3" i="20" s="1"/>
  <c r="AD26" i="23"/>
  <c r="EO3" i="20" s="1"/>
  <c r="M26" i="23"/>
  <c r="AX3" i="20" s="1"/>
  <c r="U26" i="23"/>
  <c r="CV3" i="20" s="1"/>
  <c r="C25" i="23"/>
  <c r="I3" i="20" s="1"/>
  <c r="AB25" i="23"/>
  <c r="ED3" i="20" s="1"/>
  <c r="N25" i="23"/>
  <c r="BB3" i="20" s="1"/>
  <c r="V25" i="23"/>
  <c r="CZ3" i="20" s="1"/>
  <c r="AB26" i="23"/>
  <c r="EE3" i="20" s="1"/>
  <c r="N26" i="23"/>
  <c r="BC3" i="20" s="1"/>
  <c r="V26" i="23"/>
  <c r="DA3" i="20" s="1"/>
  <c r="G25" i="23"/>
  <c r="AC3" i="20" s="1"/>
  <c r="O25" i="23"/>
  <c r="BG3" i="20" s="1"/>
  <c r="J25" i="23"/>
  <c r="BL3" i="20" s="1"/>
  <c r="AC26" i="23"/>
  <c r="EJ3" i="20" s="1"/>
  <c r="O26" i="23"/>
  <c r="BH3" i="20" s="1"/>
  <c r="W26" i="23"/>
  <c r="DF3" i="20" s="1"/>
  <c r="H25" i="23"/>
  <c r="AH3" i="20" s="1"/>
  <c r="P25" i="23"/>
  <c r="BV3" i="20" s="1"/>
  <c r="H26" i="23"/>
  <c r="AI3" i="20" s="1"/>
  <c r="P26" i="23"/>
  <c r="BW3" i="20" s="1"/>
  <c r="I25" i="23"/>
  <c r="AM3" i="20" s="1"/>
  <c r="Q25" i="23"/>
  <c r="CA3" i="20" s="1"/>
  <c r="J26" i="23"/>
  <c r="BM3" i="20" s="1"/>
  <c r="R26" i="23"/>
  <c r="CG3" i="20" s="1"/>
  <c r="F26" i="23"/>
  <c r="O3" i="20" s="1"/>
  <c r="K25" i="23"/>
  <c r="BQ3" i="20" s="1"/>
  <c r="S25" i="23"/>
  <c r="CK3" i="20" s="1"/>
  <c r="Y26" i="23"/>
  <c r="DP3" i="20" s="1"/>
  <c r="R25" i="23"/>
  <c r="CF3" i="20" s="1"/>
  <c r="K26" i="23"/>
  <c r="BR3" i="20" s="1"/>
  <c r="S26" i="23"/>
  <c r="CL3" i="20" s="1"/>
  <c r="G26" i="23"/>
  <c r="AD3" i="20" s="1"/>
  <c r="AC25" i="23"/>
  <c r="EI3" i="20" s="1"/>
  <c r="L25" i="23"/>
  <c r="AR3" i="20" s="1"/>
  <c r="T25" i="23"/>
  <c r="CP3" i="20" s="1"/>
  <c r="Q26" i="23"/>
  <c r="CB3" i="20" s="1"/>
  <c r="H6" i="23"/>
  <c r="P23" i="23"/>
  <c r="C23" i="23"/>
  <c r="R23" i="23"/>
  <c r="B26" i="23"/>
  <c r="E3" i="20" s="1"/>
  <c r="S23" i="23"/>
  <c r="B25" i="23"/>
  <c r="D3" i="20" s="1"/>
  <c r="T23" i="23"/>
  <c r="H23" i="23"/>
  <c r="U23" i="23"/>
  <c r="N23" i="23"/>
  <c r="O23" i="23"/>
  <c r="AC23" i="23"/>
  <c r="Q23" i="23"/>
  <c r="K23" i="23"/>
  <c r="G23" i="23"/>
  <c r="L23" i="23"/>
  <c r="M23" i="23"/>
  <c r="I23" i="23"/>
  <c r="V23" i="23"/>
  <c r="J23" i="23"/>
  <c r="F23" i="23"/>
  <c r="AD23" i="23"/>
  <c r="AB23" i="23"/>
  <c r="AY3" i="21"/>
  <c r="L55" i="18"/>
  <c r="AT3" i="21"/>
  <c r="L52" i="18"/>
  <c r="L58" i="18"/>
  <c r="EI3" i="21"/>
  <c r="EJ3" i="21"/>
  <c r="DF3" i="21"/>
  <c r="DE3" i="21"/>
  <c r="CZ3" i="21"/>
  <c r="DA3" i="21"/>
  <c r="CW3" i="21"/>
  <c r="CU3" i="21"/>
  <c r="CR3" i="21"/>
  <c r="CV3" i="21"/>
  <c r="CP3" i="21"/>
  <c r="CM3" i="21"/>
  <c r="CQ3" i="21"/>
  <c r="CK3" i="21"/>
  <c r="CH3" i="21"/>
  <c r="CL3" i="21"/>
  <c r="CF3" i="21"/>
  <c r="CC3" i="21"/>
  <c r="CG3" i="21"/>
  <c r="CA3" i="21"/>
  <c r="BX3" i="21"/>
  <c r="CB3" i="21"/>
  <c r="BV3" i="21"/>
  <c r="BS3" i="21"/>
  <c r="BW3" i="21"/>
  <c r="DB3" i="21"/>
  <c r="EK3" i="21"/>
  <c r="EO3" i="21"/>
  <c r="EN3" i="21"/>
  <c r="EF3" i="21"/>
  <c r="EE3" i="21"/>
  <c r="ED3" i="21"/>
  <c r="EA3" i="21"/>
  <c r="G4" i="18"/>
  <c r="AC17" i="23"/>
  <c r="AJ3" i="21"/>
  <c r="BI3" i="21"/>
  <c r="BM3" i="21"/>
  <c r="AO3" i="21"/>
  <c r="AR3" i="21"/>
  <c r="B3" i="21"/>
  <c r="AI3" i="21"/>
  <c r="BR3" i="21"/>
  <c r="AH3" i="21"/>
  <c r="BQ3" i="21"/>
  <c r="Z3" i="21"/>
  <c r="AD3" i="21"/>
  <c r="AN3" i="21"/>
  <c r="S3" i="21"/>
  <c r="J84" i="18"/>
  <c r="J60" i="18"/>
  <c r="E4" i="18"/>
  <c r="F4" i="18"/>
  <c r="D4" i="18"/>
  <c r="C4" i="18"/>
  <c r="J112" i="18"/>
  <c r="J100" i="18"/>
  <c r="J30" i="18"/>
  <c r="D22" i="23" l="1"/>
  <c r="DQ3" i="20"/>
  <c r="Z22" i="23"/>
  <c r="X22" i="23"/>
  <c r="AE24" i="23"/>
  <c r="L97" i="18"/>
  <c r="Q88" i="18" s="1"/>
  <c r="DQ3" i="21"/>
  <c r="B22" i="23"/>
  <c r="V22" i="23"/>
  <c r="Y22" i="23"/>
  <c r="I22" i="23"/>
  <c r="S22" i="23"/>
  <c r="O22" i="23"/>
  <c r="AC22" i="23"/>
  <c r="Q22" i="23"/>
  <c r="M22" i="23"/>
  <c r="AB22" i="23"/>
  <c r="R22" i="23"/>
  <c r="AD22" i="23"/>
  <c r="L22" i="23"/>
  <c r="N22" i="23"/>
  <c r="C22" i="23"/>
  <c r="F22" i="23"/>
  <c r="G22" i="23"/>
  <c r="U22" i="23"/>
  <c r="W22" i="23"/>
  <c r="K22" i="23"/>
  <c r="H22" i="23"/>
  <c r="P22" i="23"/>
  <c r="J22" i="23"/>
  <c r="T22" i="23"/>
  <c r="BX3" i="20"/>
  <c r="AT3" i="20"/>
  <c r="EF3" i="20"/>
  <c r="P3" i="20"/>
  <c r="BI3" i="20"/>
  <c r="CM3" i="20"/>
  <c r="AJ3" i="20"/>
  <c r="CH3" i="20"/>
  <c r="EA3" i="20"/>
  <c r="BD3" i="20"/>
  <c r="CC3" i="20"/>
  <c r="EK3" i="20"/>
  <c r="AO3" i="20"/>
  <c r="AY3" i="20"/>
  <c r="F3" i="20"/>
  <c r="CW3" i="20"/>
  <c r="K3" i="20"/>
  <c r="Z3" i="20"/>
  <c r="CR3" i="20"/>
  <c r="DG3" i="20"/>
  <c r="DL3" i="20"/>
  <c r="DB3" i="20"/>
  <c r="BN3" i="20"/>
  <c r="AE3" i="20"/>
  <c r="BS3" i="20"/>
  <c r="A3" i="20"/>
  <c r="Q34" i="18"/>
  <c r="U3" i="21"/>
  <c r="L24" i="18"/>
  <c r="Q18" i="18" s="1"/>
  <c r="BZ3" i="20"/>
  <c r="CE3" i="20"/>
  <c r="CO3" i="20"/>
  <c r="CJ3" i="20"/>
  <c r="CT3" i="20"/>
  <c r="CY3" i="20"/>
  <c r="BU3" i="20"/>
  <c r="M3" i="20"/>
  <c r="AV3" i="20"/>
  <c r="BA3" i="20"/>
  <c r="DD3" i="20"/>
  <c r="AQ3" i="20"/>
  <c r="AB3" i="20"/>
  <c r="AG3" i="20"/>
  <c r="DN3" i="20"/>
  <c r="H3" i="20"/>
  <c r="BK3" i="20"/>
  <c r="BF3" i="20"/>
  <c r="C3" i="20"/>
  <c r="EH3" i="20"/>
  <c r="BP3" i="20"/>
  <c r="EM3" i="20"/>
  <c r="AL3" i="20"/>
  <c r="DS3" i="20"/>
  <c r="EC3" i="20"/>
  <c r="DX3" i="20"/>
  <c r="DI3" i="20"/>
  <c r="U3" i="20"/>
  <c r="AE27" i="23"/>
  <c r="G6" i="18"/>
  <c r="H4" i="18"/>
  <c r="E6" i="18"/>
  <c r="F6" i="18"/>
  <c r="C6" i="18"/>
  <c r="AE25" i="23" l="1"/>
  <c r="AE26" i="23"/>
  <c r="AE23" i="23"/>
  <c r="H6" i="18"/>
  <c r="D6" i="18"/>
  <c r="AE22" i="23" l="1"/>
  <c r="AF22" i="23"/>
  <c r="J4" i="18" l="1"/>
</calcChain>
</file>

<file path=xl/sharedStrings.xml><?xml version="1.0" encoding="utf-8"?>
<sst xmlns="http://schemas.openxmlformats.org/spreadsheetml/2006/main" count="1089" uniqueCount="81">
  <si>
    <t>EMPRESA</t>
  </si>
  <si>
    <t>PLÁSTICO</t>
  </si>
  <si>
    <t>ALUMÍNIO</t>
  </si>
  <si>
    <t>VIDRO</t>
  </si>
  <si>
    <t>OUTROS METAIS</t>
  </si>
  <si>
    <t>TOTAL</t>
  </si>
  <si>
    <t>TOTAIS PARCIAIS</t>
  </si>
  <si>
    <t>PAPEL</t>
  </si>
  <si>
    <t>RS</t>
  </si>
  <si>
    <t>PR</t>
  </si>
  <si>
    <t>SP</t>
  </si>
  <si>
    <t>RJ</t>
  </si>
  <si>
    <t>MG</t>
  </si>
  <si>
    <t>ES</t>
  </si>
  <si>
    <t>BA</t>
  </si>
  <si>
    <t>SE</t>
  </si>
  <si>
    <t>AL</t>
  </si>
  <si>
    <t>PE</t>
  </si>
  <si>
    <t>PB</t>
  </si>
  <si>
    <t>RN</t>
  </si>
  <si>
    <t>CE</t>
  </si>
  <si>
    <t>MA</t>
  </si>
  <si>
    <t>PI</t>
  </si>
  <si>
    <t>DF</t>
  </si>
  <si>
    <t>GO</t>
  </si>
  <si>
    <t>MS</t>
  </si>
  <si>
    <t>MT</t>
  </si>
  <si>
    <t>AC</t>
  </si>
  <si>
    <t>AM</t>
  </si>
  <si>
    <t>AP</t>
  </si>
  <si>
    <t>PA</t>
  </si>
  <si>
    <t>RO</t>
  </si>
  <si>
    <t>RR</t>
  </si>
  <si>
    <t>TO</t>
  </si>
  <si>
    <t>SC</t>
  </si>
  <si>
    <t>Papeis</t>
  </si>
  <si>
    <t>Plásticos</t>
  </si>
  <si>
    <t>Alumínio</t>
  </si>
  <si>
    <t>Vidro</t>
  </si>
  <si>
    <t xml:space="preserve">Outros Metais </t>
  </si>
  <si>
    <t>Total</t>
  </si>
  <si>
    <t xml:space="preserve">TOTAIS </t>
  </si>
  <si>
    <t>Possui volume?</t>
  </si>
  <si>
    <t>REGIÃO CENTRO-OESTE</t>
  </si>
  <si>
    <t>REGIÃO NORDESTE</t>
  </si>
  <si>
    <t>REGIÃO NORTE</t>
  </si>
  <si>
    <t>REGIÃO SUDESTE</t>
  </si>
  <si>
    <t>REGIÃO SUL</t>
  </si>
  <si>
    <t xml:space="preserve">VOLUME COLOCADO NO MERCADO NACIONAL (EM TONELADAS) </t>
  </si>
  <si>
    <t xml:space="preserve">Volume colocado no mercado (EM TONELADAS) </t>
  </si>
  <si>
    <t xml:space="preserve">Volume a Recuperar em 2024 (EM TONELADAS) </t>
  </si>
  <si>
    <t xml:space="preserve">VOLUME COLOCADO NO MERCADO POR ESTADO (EM TONELADAS) </t>
  </si>
  <si>
    <t xml:space="preserve">VOLUME A RECUPERAR POR ESTADO EM 2024 (EM TONELADAS) </t>
  </si>
  <si>
    <t>Para o vidro</t>
  </si>
  <si>
    <t>Cidades específicas</t>
  </si>
  <si>
    <t>Cuiabá</t>
  </si>
  <si>
    <t>SP CAPITAL</t>
  </si>
  <si>
    <t>Papel</t>
  </si>
  <si>
    <t>Plástico</t>
  </si>
  <si>
    <t>Outros Metais</t>
  </si>
  <si>
    <t>CO</t>
  </si>
  <si>
    <t>NE</t>
  </si>
  <si>
    <t>N</t>
  </si>
  <si>
    <t>S</t>
  </si>
  <si>
    <t>PERCENTUAL DE RECUPERAÇÃO</t>
  </si>
  <si>
    <t>PAPEL, PLÁSTICO, ALUMÍNIO, VIDRO E OUTROS METAIS</t>
  </si>
  <si>
    <t>NOME: EMPRESA XXXXX
CNPJ: XX.XXX.XXX/XXXX-XX</t>
  </si>
  <si>
    <t>NOME: EMPRESA XXX
CNPJ: XX.XXX.XXX/XXXX-XX</t>
  </si>
  <si>
    <t>UF</t>
  </si>
  <si>
    <t>MATERIAL</t>
  </si>
  <si>
    <t>NACIONAL</t>
  </si>
  <si>
    <t>NACIONAL (KG)</t>
  </si>
  <si>
    <t xml:space="preserve">ESTADUAL </t>
  </si>
  <si>
    <t>Estadual (KG)</t>
  </si>
  <si>
    <t>COLOCADO NO MERCADO</t>
  </si>
  <si>
    <t xml:space="preserve">PAPEL, ALUMÍNIO E  OUTROS METAIS </t>
  </si>
  <si>
    <r>
      <rPr>
        <b/>
        <sz val="12"/>
        <color theme="1"/>
        <rFont val="Arial"/>
        <family val="2"/>
      </rPr>
      <t>Instruções</t>
    </r>
    <r>
      <rPr>
        <sz val="12"/>
        <color theme="1"/>
        <rFont val="Arial"/>
        <family val="2"/>
      </rPr>
      <t xml:space="preserve">: Para recuperação em âmbito nacional, preencher somente as células C4, D4, E4, F4 e G4 com o peso, em toneladas, por tipo de material, das embalagens colocadas </t>
    </r>
    <r>
      <rPr>
        <b/>
        <sz val="12"/>
        <color theme="1"/>
        <rFont val="Arial"/>
        <family val="2"/>
      </rPr>
      <t xml:space="preserve">no mercado nacional </t>
    </r>
    <r>
      <rPr>
        <sz val="12"/>
        <color theme="1"/>
        <rFont val="Arial"/>
        <family val="2"/>
      </rPr>
      <t>no ano descrito na célula B5.
Ao preencher o peso, em toneladas, das embalagens de plástico colocadas no mercado nacional, deve-se considerar embalagens primárias, secundárias e terciárias.
Não é necessário preencher o restante da células. A planilha calculará, automaticamente, o percentual de embalagens circuladas em cada estado, de acordo com o indíce do Conselho Nacional de Política Fazendária - CONFAZ, que registra a circulação de mercadorias em cada estado. A planilha também calculará, automaticamente, as quantidades a serem recuperadas, já considerando a recuperação padrão mínima, definida até o momento, de 30% em todas as unidades da federação. O percentual de recuperação pode ser modificado na célula B9 para um valor maior do que 30%, caso desejado.
Se precisar de ajuda, entre em contato conosco através do e-mail: parcerias@pragma.eco.br.</t>
    </r>
  </si>
  <si>
    <t>PAPEL, ALUMÍNIO E OUTROS METAIS</t>
  </si>
  <si>
    <r>
      <rPr>
        <b/>
        <sz val="12"/>
        <color theme="1"/>
        <rFont val="Arial"/>
        <family val="2"/>
      </rPr>
      <t>Instruções</t>
    </r>
    <r>
      <rPr>
        <sz val="12"/>
        <color theme="1"/>
        <rFont val="Arial"/>
        <family val="2"/>
      </rPr>
      <t>: Caso a recuperação seja em algum/alguns Estado(s) específico(s), selecionar com um X (xis maiúsculo) na células abaixo da pergunta "</t>
    </r>
    <r>
      <rPr>
        <b/>
        <sz val="12"/>
        <color theme="1"/>
        <rFont val="Arial"/>
        <family val="2"/>
      </rPr>
      <t>Possui volume?"</t>
    </r>
    <r>
      <rPr>
        <sz val="12"/>
        <color theme="1"/>
        <rFont val="Arial"/>
        <family val="2"/>
      </rPr>
      <t>,  após, será liberado para preenchimento as colunas D, E, F, G e H das células dos estados que possuirem volume no ano de 2024, por tipo de material, devendo inserir a quantidade em toneladas..
Ao preencher o peso, em toneladas, das embalagens de plástico colocadas no mercado em cada estado, deve-se considerar as embalagens primárias, secundárias e terciárias.
Não é necessário preencher o restante das células. A planilha calculará, automaticamente, as quantidades a serem recuperadas, já considerando a recuperação padrão mínima, estipulada até o momento, de 30%  em todas as unidades da federação. O percentual de recuperação pode ser modificado nas células B9, B10 e B11 para um valor maior do que 30%, caso desejado.
Se precisar de ajuda, entre em contato conosco através do e-mail: parcerias@pragma.eco.br.</t>
    </r>
  </si>
  <si>
    <t>Ano que o material foi colocado no mercado: 2025</t>
  </si>
  <si>
    <t xml:space="preserve">VOLUME A RECUPERAR EM 2025 (EM TONELADAS)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</si>
</sst>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0_-;\-* #,##0.000_-;_-* &quot;-&quot;??_-;_-@_-"/>
    <numFmt numFmtId="165" formatCode="_-* #,##0.000_-;\-* #,##0.000_-;_-* &quot;-&quot;???_-;_-@_-"/>
    <numFmt numFmtId="166" formatCode="#,##0.000_ ;\-#,##0.000\ "/>
    <numFmt numFmtId="167" formatCode="0.000"/>
    <numFmt numFmtId="168" formatCode="_-* #,##0.0000_-;\-* #,##0.0000_-;_-* &quot;-&quot;??_-;_-@_-"/>
    <numFmt numFmtId="169" formatCode="_-* #,##0.00000_-;\-* #,##0.00000_-;_-* &quot;-&quot;??_-;_-@_-"/>
    <numFmt numFmtId="170" formatCode="0.000000"/>
    <numFmt numFmtId="171" formatCode="#,##0.00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0"/>
      <color rgb="FF000000"/>
      <name val="Roboto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b/>
      <sz val="12"/>
      <color rgb="FFFFFFFF"/>
      <name val="Arial"/>
      <family val="2"/>
    </font>
    <font>
      <b/>
      <sz val="8"/>
      <color rgb="FF0B5394"/>
      <name val="Arial"/>
      <family val="2"/>
    </font>
    <font>
      <b/>
      <sz val="12"/>
      <color theme="4" tint="-0.249977111117893"/>
      <name val="Calibri"/>
      <family val="2"/>
      <scheme val="minor"/>
    </font>
    <font>
      <b/>
      <sz val="15"/>
      <color theme="1"/>
      <name val="Arial"/>
      <family val="2"/>
    </font>
    <font>
      <b/>
      <sz val="11"/>
      <color rgb="FF002060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-0.499984740745262"/>
        <bgColor rgb="FFFFFF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B539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F3864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9900FF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9900FF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9900FF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3C78D8"/>
      </left>
      <right/>
      <top style="thick">
        <color rgb="FF3C78D8"/>
      </top>
      <bottom style="thick">
        <color rgb="FF3C78D8"/>
      </bottom>
      <diagonal/>
    </border>
    <border>
      <left/>
      <right/>
      <top style="thick">
        <color rgb="FF3C78D8"/>
      </top>
      <bottom style="thick">
        <color rgb="FF3C78D8"/>
      </bottom>
      <diagonal/>
    </border>
    <border>
      <left/>
      <right style="thick">
        <color rgb="FF3C78D8"/>
      </right>
      <top style="thick">
        <color rgb="FF3C78D8"/>
      </top>
      <bottom style="thick">
        <color rgb="FF3C78D8"/>
      </bottom>
      <diagonal/>
    </border>
    <border>
      <left style="thick">
        <color rgb="FF3C78D8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1155CC"/>
      </right>
      <top style="medium">
        <color rgb="FFCCCCCC"/>
      </top>
      <bottom style="medium">
        <color rgb="FF000000"/>
      </bottom>
      <diagonal/>
    </border>
    <border>
      <left style="thick">
        <color rgb="FF9900FF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thick">
        <color rgb="FF9900FF"/>
      </right>
      <top/>
      <bottom style="medium">
        <color rgb="FF000000"/>
      </bottom>
      <diagonal/>
    </border>
    <border>
      <left style="medium">
        <color rgb="FFCCCCCC"/>
      </left>
      <right style="thick">
        <color rgb="FF9900FF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rgb="FF002060"/>
      </right>
      <top/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5" fillId="2" borderId="0" xfId="0" applyFont="1" applyFill="1"/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/>
    <xf numFmtId="10" fontId="12" fillId="0" borderId="0" xfId="0" applyNumberFormat="1" applyFont="1"/>
    <xf numFmtId="10" fontId="5" fillId="0" borderId="0" xfId="0" applyNumberFormat="1" applyFont="1"/>
    <xf numFmtId="0" fontId="13" fillId="8" borderId="8" xfId="0" applyFont="1" applyFill="1" applyBorder="1" applyAlignment="1">
      <alignment horizontal="center" wrapText="1"/>
    </xf>
    <xf numFmtId="0" fontId="13" fillId="8" borderId="9" xfId="0" applyFont="1" applyFill="1" applyBorder="1" applyAlignment="1">
      <alignment horizontal="center" wrapText="1"/>
    </xf>
    <xf numFmtId="0" fontId="13" fillId="8" borderId="10" xfId="0" applyFont="1" applyFill="1" applyBorder="1" applyAlignment="1">
      <alignment horizontal="center" wrapText="1"/>
    </xf>
    <xf numFmtId="10" fontId="14" fillId="9" borderId="9" xfId="0" applyNumberFormat="1" applyFont="1" applyFill="1" applyBorder="1" applyAlignment="1">
      <alignment horizontal="center" wrapText="1"/>
    </xf>
    <xf numFmtId="0" fontId="13" fillId="8" borderId="11" xfId="0" applyFont="1" applyFill="1" applyBorder="1" applyAlignment="1">
      <alignment horizontal="center" wrapText="1"/>
    </xf>
    <xf numFmtId="10" fontId="2" fillId="0" borderId="1" xfId="4" applyNumberFormat="1" applyFont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vertical="center" wrapText="1"/>
    </xf>
    <xf numFmtId="0" fontId="5" fillId="6" borderId="0" xfId="0" applyFont="1" applyFill="1"/>
    <xf numFmtId="0" fontId="11" fillId="6" borderId="0" xfId="0" applyFont="1" applyFill="1" applyAlignment="1">
      <alignment horizontal="left" vertical="center"/>
    </xf>
    <xf numFmtId="43" fontId="5" fillId="0" borderId="0" xfId="0" applyNumberFormat="1" applyFont="1" applyAlignment="1">
      <alignment vertical="center" wrapText="1"/>
    </xf>
    <xf numFmtId="43" fontId="2" fillId="0" borderId="0" xfId="3" applyFont="1" applyBorder="1" applyAlignment="1" applyProtection="1">
      <alignment horizontal="center" vertical="center"/>
    </xf>
    <xf numFmtId="0" fontId="15" fillId="11" borderId="12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166" fontId="2" fillId="0" borderId="0" xfId="0" applyNumberFormat="1" applyFont="1"/>
    <xf numFmtId="10" fontId="0" fillId="0" borderId="0" xfId="0" applyNumberFormat="1"/>
    <xf numFmtId="10" fontId="14" fillId="9" borderId="14" xfId="0" applyNumberFormat="1" applyFont="1" applyFill="1" applyBorder="1" applyAlignment="1">
      <alignment horizontal="center" wrapText="1"/>
    </xf>
    <xf numFmtId="165" fontId="5" fillId="0" borderId="0" xfId="0" applyNumberFormat="1" applyFont="1"/>
    <xf numFmtId="0" fontId="16" fillId="9" borderId="18" xfId="0" applyFont="1" applyFill="1" applyBorder="1" applyAlignment="1">
      <alignment horizontal="center" wrapText="1"/>
    </xf>
    <xf numFmtId="0" fontId="16" fillId="9" borderId="19" xfId="0" applyFont="1" applyFill="1" applyBorder="1" applyAlignment="1">
      <alignment horizontal="center" wrapText="1"/>
    </xf>
    <xf numFmtId="0" fontId="16" fillId="9" borderId="20" xfId="0" applyFont="1" applyFill="1" applyBorder="1" applyAlignment="1">
      <alignment horizontal="center" wrapText="1"/>
    </xf>
    <xf numFmtId="0" fontId="17" fillId="0" borderId="0" xfId="0" applyFont="1"/>
    <xf numFmtId="0" fontId="13" fillId="8" borderId="21" xfId="0" applyFont="1" applyFill="1" applyBorder="1" applyAlignment="1">
      <alignment horizontal="center" wrapText="1"/>
    </xf>
    <xf numFmtId="0" fontId="13" fillId="8" borderId="2" xfId="0" applyFont="1" applyFill="1" applyBorder="1" applyAlignment="1">
      <alignment horizontal="center" wrapText="1"/>
    </xf>
    <xf numFmtId="0" fontId="13" fillId="8" borderId="22" xfId="0" applyFont="1" applyFill="1" applyBorder="1" applyAlignment="1">
      <alignment horizontal="center" wrapText="1"/>
    </xf>
    <xf numFmtId="0" fontId="13" fillId="8" borderId="23" xfId="0" applyFont="1" applyFill="1" applyBorder="1" applyAlignment="1">
      <alignment horizontal="center" wrapText="1"/>
    </xf>
    <xf numFmtId="0" fontId="13" fillId="8" borderId="24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164" fontId="2" fillId="2" borderId="0" xfId="3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Alignment="1">
      <alignment horizontal="center" vertical="center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43" fontId="7" fillId="0" borderId="0" xfId="3" applyFont="1" applyFill="1" applyBorder="1" applyAlignment="1">
      <alignment horizontal="center" vertical="center" wrapText="1"/>
    </xf>
    <xf numFmtId="10" fontId="0" fillId="0" borderId="0" xfId="4" applyNumberFormat="1" applyFont="1"/>
    <xf numFmtId="170" fontId="0" fillId="0" borderId="0" xfId="0" applyNumberFormat="1" applyAlignment="1">
      <alignment horizontal="right"/>
    </xf>
    <xf numFmtId="0" fontId="4" fillId="6" borderId="6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wrapText="1"/>
    </xf>
    <xf numFmtId="167" fontId="4" fillId="5" borderId="26" xfId="0" applyNumberFormat="1" applyFont="1" applyFill="1" applyBorder="1" applyAlignment="1">
      <alignment horizontal="center" vertical="center" wrapText="1"/>
    </xf>
    <xf numFmtId="0" fontId="19" fillId="2" borderId="26" xfId="0" applyFont="1" applyFill="1" applyBorder="1" applyAlignment="1" applyProtection="1">
      <alignment horizontal="left" vertical="center" wrapText="1"/>
      <protection locked="0"/>
    </xf>
    <xf numFmtId="0" fontId="19" fillId="10" borderId="26" xfId="0" applyFont="1" applyFill="1" applyBorder="1" applyAlignment="1" applyProtection="1">
      <alignment horizontal="left" vertical="center" wrapText="1"/>
      <protection locked="0"/>
    </xf>
    <xf numFmtId="0" fontId="9" fillId="6" borderId="26" xfId="0" applyFont="1" applyFill="1" applyBorder="1" applyAlignment="1">
      <alignment horizontal="center" vertical="center" wrapText="1"/>
    </xf>
    <xf numFmtId="164" fontId="2" fillId="2" borderId="26" xfId="3" applyNumberFormat="1" applyFont="1" applyFill="1" applyBorder="1" applyAlignment="1" applyProtection="1">
      <alignment horizontal="center" vertical="center"/>
    </xf>
    <xf numFmtId="0" fontId="9" fillId="6" borderId="32" xfId="0" applyFont="1" applyFill="1" applyBorder="1" applyAlignment="1">
      <alignment horizontal="center" vertical="center" wrapText="1"/>
    </xf>
    <xf numFmtId="169" fontId="2" fillId="2" borderId="32" xfId="3" applyNumberFormat="1" applyFont="1" applyFill="1" applyBorder="1" applyAlignment="1" applyProtection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164" fontId="2" fillId="0" borderId="26" xfId="3" applyNumberFormat="1" applyFont="1" applyBorder="1" applyAlignment="1" applyProtection="1">
      <alignment vertical="center"/>
    </xf>
    <xf numFmtId="164" fontId="2" fillId="0" borderId="26" xfId="3" applyNumberFormat="1" applyFont="1" applyFill="1" applyBorder="1" applyAlignment="1" applyProtection="1">
      <alignment vertical="center"/>
    </xf>
    <xf numFmtId="0" fontId="4" fillId="6" borderId="26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vertical="center" wrapText="1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164" fontId="11" fillId="2" borderId="26" xfId="3" applyNumberFormat="1" applyFont="1" applyFill="1" applyBorder="1" applyAlignment="1" applyProtection="1">
      <alignment vertical="center" wrapText="1"/>
    </xf>
    <xf numFmtId="164" fontId="5" fillId="2" borderId="26" xfId="3" applyNumberFormat="1" applyFont="1" applyFill="1" applyBorder="1" applyAlignment="1" applyProtection="1">
      <alignment horizontal="center" vertical="center" wrapText="1"/>
    </xf>
    <xf numFmtId="164" fontId="7" fillId="6" borderId="26" xfId="0" applyNumberFormat="1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164" fontId="7" fillId="5" borderId="26" xfId="3" applyNumberFormat="1" applyFont="1" applyFill="1" applyBorder="1" applyAlignment="1">
      <alignment horizontal="center" vertical="center" wrapText="1"/>
    </xf>
    <xf numFmtId="164" fontId="5" fillId="2" borderId="26" xfId="3" applyNumberFormat="1" applyFont="1" applyFill="1" applyBorder="1" applyAlignment="1">
      <alignment horizontal="center" vertical="center" wrapText="1"/>
    </xf>
    <xf numFmtId="43" fontId="5" fillId="2" borderId="26" xfId="3" applyFont="1" applyFill="1" applyBorder="1" applyAlignment="1">
      <alignment horizontal="center" vertical="center" wrapText="1"/>
    </xf>
    <xf numFmtId="0" fontId="5" fillId="2" borderId="26" xfId="0" applyFont="1" applyFill="1" applyBorder="1" applyAlignment="1" applyProtection="1">
      <alignment vertical="center" wrapText="1"/>
      <protection locked="0"/>
    </xf>
    <xf numFmtId="164" fontId="5" fillId="0" borderId="26" xfId="0" applyNumberFormat="1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168" fontId="5" fillId="2" borderId="26" xfId="3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5" fillId="2" borderId="26" xfId="3" quotePrefix="1" applyNumberFormat="1" applyFont="1" applyFill="1" applyBorder="1" applyAlignment="1">
      <alignment vertical="center" wrapText="1"/>
    </xf>
    <xf numFmtId="164" fontId="5" fillId="2" borderId="26" xfId="3" applyNumberFormat="1" applyFont="1" applyFill="1" applyBorder="1" applyAlignment="1">
      <alignment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0" fontId="2" fillId="0" borderId="6" xfId="4" applyNumberFormat="1" applyFont="1" applyBorder="1" applyAlignment="1" applyProtection="1">
      <alignment horizontal="center" vertical="center"/>
      <protection locked="0"/>
    </xf>
    <xf numFmtId="164" fontId="2" fillId="0" borderId="26" xfId="3" applyNumberFormat="1" applyFont="1" applyBorder="1" applyAlignment="1" applyProtection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170" fontId="5" fillId="0" borderId="0" xfId="0" applyNumberFormat="1" applyFont="1"/>
    <xf numFmtId="0" fontId="11" fillId="2" borderId="0" xfId="0" applyFont="1" applyFill="1" applyAlignment="1">
      <alignment horizontal="center" vertical="center"/>
    </xf>
    <xf numFmtId="43" fontId="20" fillId="0" borderId="0" xfId="3" applyFont="1" applyFill="1" applyBorder="1" applyAlignment="1">
      <alignment horizontal="center" vertical="center" wrapText="1"/>
    </xf>
    <xf numFmtId="0" fontId="5" fillId="2" borderId="26" xfId="0" applyFont="1" applyFill="1" applyBorder="1" applyAlignment="1" applyProtection="1">
      <alignment horizontal="center" wrapText="1"/>
      <protection locked="0"/>
    </xf>
    <xf numFmtId="0" fontId="9" fillId="6" borderId="48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 wrapText="1"/>
    </xf>
    <xf numFmtId="164" fontId="11" fillId="2" borderId="26" xfId="3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171" fontId="0" fillId="0" borderId="0" xfId="0" applyNumberFormat="1"/>
    <xf numFmtId="0" fontId="9" fillId="6" borderId="53" xfId="0" applyFont="1" applyFill="1" applyBorder="1" applyAlignment="1">
      <alignment horizontal="center" vertical="center" wrapText="1"/>
    </xf>
    <xf numFmtId="167" fontId="0" fillId="0" borderId="54" xfId="0" applyNumberFormat="1" applyBorder="1"/>
    <xf numFmtId="171" fontId="0" fillId="0" borderId="54" xfId="0" applyNumberFormat="1" applyBorder="1"/>
    <xf numFmtId="0" fontId="0" fillId="0" borderId="54" xfId="0" applyBorder="1"/>
    <xf numFmtId="167" fontId="0" fillId="0" borderId="57" xfId="0" applyNumberFormat="1" applyBorder="1"/>
    <xf numFmtId="171" fontId="0" fillId="0" borderId="57" xfId="0" applyNumberFormat="1" applyBorder="1"/>
    <xf numFmtId="0" fontId="0" fillId="0" borderId="57" xfId="0" applyBorder="1"/>
    <xf numFmtId="4" fontId="0" fillId="0" borderId="55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0" fontId="2" fillId="0" borderId="26" xfId="3" applyNumberFormat="1" applyFont="1" applyBorder="1" applyAlignment="1" applyProtection="1">
      <alignment vertical="center"/>
    </xf>
    <xf numFmtId="0" fontId="2" fillId="0" borderId="26" xfId="3" applyNumberFormat="1" applyFont="1" applyFill="1" applyBorder="1" applyAlignment="1" applyProtection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65" fontId="2" fillId="0" borderId="26" xfId="3" applyNumberFormat="1" applyFont="1" applyFill="1" applyBorder="1" applyAlignment="1" applyProtection="1">
      <alignment vertical="center"/>
    </xf>
    <xf numFmtId="165" fontId="5" fillId="2" borderId="0" xfId="0" applyNumberFormat="1" applyFont="1" applyFill="1" applyAlignment="1">
      <alignment horizontal="center" vertical="center"/>
    </xf>
    <xf numFmtId="164" fontId="5" fillId="0" borderId="6" xfId="3" applyNumberFormat="1" applyFont="1" applyBorder="1" applyAlignment="1" applyProtection="1">
      <alignment horizontal="center" vertical="center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164" fontId="2" fillId="0" borderId="26" xfId="3" applyNumberFormat="1" applyFont="1" applyBorder="1" applyAlignment="1" applyProtection="1">
      <alignment horizontal="right" vertical="center"/>
    </xf>
    <xf numFmtId="0" fontId="4" fillId="6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11" fillId="2" borderId="26" xfId="3" applyNumberFormat="1" applyFont="1" applyFill="1" applyBorder="1" applyAlignment="1" applyProtection="1">
      <alignment horizontal="center" vertical="center" wrapText="1"/>
      <protection locked="0"/>
    </xf>
    <xf numFmtId="164" fontId="2" fillId="2" borderId="26" xfId="3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wrapText="1"/>
    </xf>
    <xf numFmtId="0" fontId="13" fillId="8" borderId="16" xfId="0" applyFont="1" applyFill="1" applyBorder="1" applyAlignment="1">
      <alignment horizontal="center" wrapText="1"/>
    </xf>
    <xf numFmtId="0" fontId="13" fillId="8" borderId="17" xfId="0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64" fontId="7" fillId="5" borderId="26" xfId="3" applyNumberFormat="1" applyFont="1" applyFill="1" applyBorder="1" applyAlignment="1">
      <alignment vertical="center" wrapText="1"/>
    </xf>
    <xf numFmtId="0" fontId="7" fillId="6" borderId="26" xfId="0" applyFont="1" applyFill="1" applyBorder="1" applyAlignment="1">
      <alignment horizontal="center" vertical="center" wrapText="1"/>
    </xf>
    <xf numFmtId="164" fontId="5" fillId="2" borderId="45" xfId="3" applyNumberFormat="1" applyFont="1" applyFill="1" applyBorder="1" applyAlignment="1" applyProtection="1">
      <alignment horizontal="center" vertical="center" wrapText="1"/>
    </xf>
    <xf numFmtId="164" fontId="5" fillId="2" borderId="46" xfId="3" applyNumberFormat="1" applyFont="1" applyFill="1" applyBorder="1" applyAlignment="1" applyProtection="1">
      <alignment horizontal="center" vertical="center" wrapText="1"/>
    </xf>
    <xf numFmtId="0" fontId="5" fillId="2" borderId="45" xfId="0" applyFont="1" applyFill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6" fillId="7" borderId="26" xfId="0" applyFont="1" applyFill="1" applyBorder="1" applyAlignment="1">
      <alignment horizontal="center" vertical="center" wrapText="1"/>
    </xf>
    <xf numFmtId="164" fontId="5" fillId="2" borderId="26" xfId="3" applyNumberFormat="1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164" fontId="5" fillId="2" borderId="30" xfId="3" applyNumberFormat="1" applyFont="1" applyFill="1" applyBorder="1" applyAlignment="1">
      <alignment horizontal="center" vertical="center" wrapText="1"/>
    </xf>
    <xf numFmtId="164" fontId="5" fillId="2" borderId="31" xfId="3" applyNumberFormat="1" applyFont="1" applyFill="1" applyBorder="1" applyAlignment="1">
      <alignment horizontal="center" vertical="center" wrapText="1"/>
    </xf>
    <xf numFmtId="164" fontId="5" fillId="2" borderId="32" xfId="3" applyNumberFormat="1" applyFont="1" applyFill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164" fontId="6" fillId="0" borderId="31" xfId="0" applyNumberFormat="1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164" fontId="8" fillId="2" borderId="26" xfId="3" applyNumberFormat="1" applyFont="1" applyFill="1" applyBorder="1" applyAlignment="1" applyProtection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 wrapText="1"/>
    </xf>
    <xf numFmtId="164" fontId="18" fillId="2" borderId="37" xfId="3" applyNumberFormat="1" applyFont="1" applyFill="1" applyBorder="1" applyAlignment="1" applyProtection="1">
      <alignment vertical="center" wrapText="1"/>
    </xf>
    <xf numFmtId="164" fontId="18" fillId="2" borderId="38" xfId="3" applyNumberFormat="1" applyFont="1" applyFill="1" applyBorder="1" applyAlignment="1" applyProtection="1">
      <alignment vertical="center" wrapText="1"/>
    </xf>
    <xf numFmtId="164" fontId="18" fillId="2" borderId="39" xfId="3" applyNumberFormat="1" applyFont="1" applyFill="1" applyBorder="1" applyAlignment="1" applyProtection="1">
      <alignment vertical="center" wrapText="1"/>
    </xf>
    <xf numFmtId="164" fontId="18" fillId="2" borderId="40" xfId="3" applyNumberFormat="1" applyFont="1" applyFill="1" applyBorder="1" applyAlignment="1" applyProtection="1">
      <alignment vertical="center" wrapText="1"/>
    </xf>
    <xf numFmtId="164" fontId="18" fillId="2" borderId="0" xfId="3" applyNumberFormat="1" applyFont="1" applyFill="1" applyBorder="1" applyAlignment="1" applyProtection="1">
      <alignment vertical="center" wrapText="1"/>
    </xf>
    <xf numFmtId="164" fontId="18" fillId="2" borderId="41" xfId="3" applyNumberFormat="1" applyFont="1" applyFill="1" applyBorder="1" applyAlignment="1" applyProtection="1">
      <alignment vertical="center" wrapText="1"/>
    </xf>
    <xf numFmtId="164" fontId="18" fillId="2" borderId="42" xfId="3" applyNumberFormat="1" applyFont="1" applyFill="1" applyBorder="1" applyAlignment="1" applyProtection="1">
      <alignment vertical="center" wrapText="1"/>
    </xf>
    <xf numFmtId="164" fontId="18" fillId="2" borderId="43" xfId="3" applyNumberFormat="1" applyFont="1" applyFill="1" applyBorder="1" applyAlignment="1" applyProtection="1">
      <alignment vertical="center" wrapText="1"/>
    </xf>
    <xf numFmtId="164" fontId="18" fillId="2" borderId="44" xfId="3" applyNumberFormat="1" applyFont="1" applyFill="1" applyBorder="1" applyAlignment="1" applyProtection="1">
      <alignment vertical="center" wrapText="1"/>
    </xf>
    <xf numFmtId="164" fontId="5" fillId="2" borderId="30" xfId="3" applyNumberFormat="1" applyFont="1" applyFill="1" applyBorder="1" applyAlignment="1">
      <alignment vertical="center" wrapText="1"/>
    </xf>
    <xf numFmtId="164" fontId="5" fillId="2" borderId="31" xfId="3" applyNumberFormat="1" applyFont="1" applyFill="1" applyBorder="1" applyAlignment="1">
      <alignment vertical="center" wrapText="1"/>
    </xf>
    <xf numFmtId="164" fontId="5" fillId="2" borderId="32" xfId="3" applyNumberFormat="1" applyFont="1" applyFill="1" applyBorder="1" applyAlignment="1">
      <alignment vertical="center" wrapText="1"/>
    </xf>
    <xf numFmtId="164" fontId="6" fillId="0" borderId="30" xfId="0" applyNumberFormat="1" applyFont="1" applyBorder="1" applyAlignment="1">
      <alignment vertical="center" wrapText="1"/>
    </xf>
    <xf numFmtId="164" fontId="6" fillId="0" borderId="31" xfId="0" applyNumberFormat="1" applyFont="1" applyBorder="1" applyAlignment="1">
      <alignment vertical="center" wrapText="1"/>
    </xf>
    <xf numFmtId="164" fontId="6" fillId="0" borderId="32" xfId="0" applyNumberFormat="1" applyFont="1" applyBorder="1" applyAlignment="1">
      <alignment vertical="center" wrapText="1"/>
    </xf>
    <xf numFmtId="164" fontId="5" fillId="0" borderId="30" xfId="0" applyNumberFormat="1" applyFont="1" applyBorder="1" applyAlignment="1">
      <alignment vertical="center" wrapText="1"/>
    </xf>
    <xf numFmtId="164" fontId="5" fillId="0" borderId="31" xfId="0" applyNumberFormat="1" applyFont="1" applyBorder="1" applyAlignment="1">
      <alignment vertical="center" wrapText="1"/>
    </xf>
    <xf numFmtId="164" fontId="5" fillId="0" borderId="32" xfId="0" applyNumberFormat="1" applyFont="1" applyBorder="1" applyAlignment="1">
      <alignment vertical="center" wrapText="1"/>
    </xf>
    <xf numFmtId="164" fontId="7" fillId="5" borderId="26" xfId="3" applyNumberFormat="1" applyFont="1" applyFill="1" applyBorder="1" applyAlignment="1">
      <alignment horizontal="center" vertical="center" wrapText="1"/>
    </xf>
    <xf numFmtId="164" fontId="7" fillId="6" borderId="26" xfId="0" applyNumberFormat="1" applyFont="1" applyFill="1" applyBorder="1" applyAlignment="1">
      <alignment vertical="center" wrapText="1"/>
    </xf>
    <xf numFmtId="164" fontId="7" fillId="6" borderId="26" xfId="0" applyNumberFormat="1" applyFont="1" applyFill="1" applyBorder="1" applyAlignment="1">
      <alignment horizontal="center" vertical="center" wrapText="1"/>
    </xf>
    <xf numFmtId="43" fontId="7" fillId="5" borderId="30" xfId="3" applyFont="1" applyFill="1" applyBorder="1" applyAlignment="1">
      <alignment horizontal="center" vertical="center" wrapText="1"/>
    </xf>
    <xf numFmtId="43" fontId="7" fillId="5" borderId="31" xfId="3" applyFont="1" applyFill="1" applyBorder="1" applyAlignment="1">
      <alignment horizontal="center" vertical="center" wrapText="1"/>
    </xf>
    <xf numFmtId="43" fontId="7" fillId="5" borderId="32" xfId="3" applyFont="1" applyFill="1" applyBorder="1" applyAlignment="1">
      <alignment horizontal="center" vertical="center" wrapText="1"/>
    </xf>
    <xf numFmtId="164" fontId="11" fillId="0" borderId="30" xfId="0" applyNumberFormat="1" applyFont="1" applyBorder="1" applyAlignment="1">
      <alignment horizontal="center" vertical="center" wrapText="1"/>
    </xf>
    <xf numFmtId="164" fontId="11" fillId="0" borderId="31" xfId="0" applyNumberFormat="1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7" fillId="5" borderId="30" xfId="3" applyNumberFormat="1" applyFont="1" applyFill="1" applyBorder="1" applyAlignment="1">
      <alignment horizontal="center" vertical="center" wrapText="1"/>
    </xf>
    <xf numFmtId="164" fontId="7" fillId="5" borderId="31" xfId="3" applyNumberFormat="1" applyFont="1" applyFill="1" applyBorder="1" applyAlignment="1">
      <alignment horizontal="center" vertical="center" wrapText="1"/>
    </xf>
    <xf numFmtId="164" fontId="7" fillId="5" borderId="32" xfId="3" applyNumberFormat="1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Porcentagem" xfId="4" builtinId="5"/>
    <cellStyle name="Vírgula" xfId="3" builtinId="3"/>
  </cellStyles>
  <dxfs count="0"/>
  <tableStyles count="0" defaultTableStyle="TableStyleMedium2" defaultPivotStyle="PivotStyleLight16"/>
  <colors>
    <mruColors>
      <color rgb="FF004169"/>
      <color rgb="FFBDCF00"/>
      <color rgb="FFA43E90"/>
      <color rgb="FF273818"/>
      <color rgb="FF0BFF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202407</xdr:colOff>
      <xdr:row>0</xdr:row>
      <xdr:rowOff>154781</xdr:rowOff>
    </xdr:from>
    <xdr:to>
      <xdr:col>4</xdr:col>
      <xdr:colOff>893316</xdr:colOff>
      <xdr:row>0</xdr:row>
      <xdr:rowOff>774079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A0EAA5-4D86-4424-8C08-7B6F5A670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657" y="154781"/>
          <a:ext cx="3072159" cy="619298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202407</xdr:colOff>
      <xdr:row>0</xdr:row>
      <xdr:rowOff>154781</xdr:rowOff>
    </xdr:from>
    <xdr:to>
      <xdr:col>4</xdr:col>
      <xdr:colOff>772665</xdr:colOff>
      <xdr:row>0</xdr:row>
      <xdr:rowOff>777254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843AFC-C7E0-4FF0-94DB-FE8BEF5AC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0063" y="154781"/>
          <a:ext cx="3067396" cy="619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5"/>
  <dimension ref="A1:AF37"/>
  <sheetViews>
    <sheetView showGridLines="0" zoomScale="80" zoomScaleNormal="80" workbookViewId="0">
      <pane ySplit="1" topLeftCell="A13" activePane="bottomLeft" state="frozen"/>
      <selection pane="bottomLeft" activeCell="G4" sqref="G4:G5"/>
    </sheetView>
  </sheetViews>
  <sheetFormatPr defaultColWidth="9" defaultRowHeight="15" x14ac:dyDescent="0.25"/>
  <cols>
    <col min="1" max="1" width="25.59765625" style="7" customWidth="1"/>
    <col min="2" max="2" width="55.59765625" style="7" customWidth="1"/>
    <col min="3" max="7" width="15.59765625" style="7" customWidth="1"/>
    <col min="8" max="8" width="16" style="7" customWidth="1"/>
    <col min="9" max="29" width="15.59765625" style="7" customWidth="1"/>
    <col min="30" max="30" width="21.09765625" style="7" bestFit="1" customWidth="1"/>
    <col min="31" max="31" width="18.3984375" style="7" customWidth="1"/>
    <col min="32" max="32" width="18.19921875" style="7" hidden="1" customWidth="1"/>
    <col min="33" max="16384" width="9" style="7"/>
  </cols>
  <sheetData>
    <row r="1" spans="1:31" ht="75" customHeight="1" x14ac:dyDescent="0.25">
      <c r="A1" s="27"/>
      <c r="B1" s="133"/>
      <c r="C1" s="133"/>
      <c r="D1" s="133"/>
      <c r="E1" s="133"/>
      <c r="F1" s="133"/>
      <c r="G1" s="133"/>
      <c r="H1" s="133"/>
    </row>
    <row r="2" spans="1:31" ht="20.100000000000001" customHeight="1" x14ac:dyDescent="0.25">
      <c r="A2" s="27"/>
      <c r="B2" s="125" t="s">
        <v>0</v>
      </c>
      <c r="C2" s="125" t="s">
        <v>48</v>
      </c>
      <c r="D2" s="125"/>
      <c r="E2" s="125"/>
      <c r="F2" s="125"/>
      <c r="G2" s="125"/>
      <c r="H2" s="125"/>
      <c r="I2" s="6"/>
      <c r="J2" s="126"/>
      <c r="K2" s="126"/>
      <c r="L2" s="126"/>
      <c r="M2" s="126"/>
      <c r="N2" s="126"/>
      <c r="O2" s="126"/>
    </row>
    <row r="3" spans="1:31" ht="30" customHeight="1" x14ac:dyDescent="0.25">
      <c r="A3" s="27"/>
      <c r="B3" s="125"/>
      <c r="C3" s="67" t="s">
        <v>7</v>
      </c>
      <c r="D3" s="67" t="s">
        <v>1</v>
      </c>
      <c r="E3" s="67" t="s">
        <v>2</v>
      </c>
      <c r="F3" s="67" t="s">
        <v>3</v>
      </c>
      <c r="G3" s="67" t="s">
        <v>4</v>
      </c>
      <c r="H3" s="67" t="s">
        <v>5</v>
      </c>
      <c r="I3" s="84"/>
      <c r="J3" s="84"/>
      <c r="K3" s="84"/>
      <c r="L3" s="84"/>
      <c r="M3" s="84"/>
      <c r="N3" s="84"/>
      <c r="O3" s="84"/>
    </row>
    <row r="4" spans="1:31" ht="69.900000000000006" customHeight="1" x14ac:dyDescent="0.25">
      <c r="A4" s="27"/>
      <c r="B4" s="57" t="s">
        <v>66</v>
      </c>
      <c r="C4" s="127"/>
      <c r="D4" s="127"/>
      <c r="E4" s="127"/>
      <c r="F4" s="127"/>
      <c r="G4" s="127"/>
      <c r="H4" s="128">
        <f>SUM(C4:G4)</f>
        <v>0</v>
      </c>
      <c r="I4" s="6"/>
      <c r="J4" s="8"/>
      <c r="K4" s="8"/>
      <c r="L4" s="8"/>
      <c r="M4" s="8"/>
      <c r="N4" s="8"/>
      <c r="O4" s="8"/>
    </row>
    <row r="5" spans="1:31" ht="39.9" customHeight="1" x14ac:dyDescent="0.25">
      <c r="A5" s="27"/>
      <c r="B5" s="58" t="s">
        <v>79</v>
      </c>
      <c r="C5" s="127"/>
      <c r="D5" s="127"/>
      <c r="E5" s="127"/>
      <c r="F5" s="127"/>
      <c r="G5" s="127"/>
      <c r="H5" s="128"/>
      <c r="I5" s="6"/>
      <c r="J5" s="8"/>
      <c r="K5" s="8"/>
      <c r="L5" s="8"/>
      <c r="M5" s="8"/>
      <c r="N5" s="8"/>
      <c r="O5" s="8"/>
    </row>
    <row r="6" spans="1:31" ht="20.100000000000001" customHeight="1" x14ac:dyDescent="0.25">
      <c r="A6" s="27"/>
      <c r="B6" s="55" t="s">
        <v>6</v>
      </c>
      <c r="C6" s="56">
        <f t="shared" ref="C6:H6" si="0">C4</f>
        <v>0</v>
      </c>
      <c r="D6" s="56">
        <f>D4</f>
        <v>0</v>
      </c>
      <c r="E6" s="56">
        <f t="shared" si="0"/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6"/>
      <c r="J6" s="9"/>
      <c r="K6" s="5"/>
      <c r="L6" s="5"/>
      <c r="M6" s="5"/>
      <c r="N6" s="5"/>
      <c r="O6" s="5"/>
    </row>
    <row r="7" spans="1:31" x14ac:dyDescent="0.25">
      <c r="A7" s="27"/>
      <c r="B7" s="6"/>
      <c r="C7" s="33"/>
      <c r="D7" s="6"/>
      <c r="E7" s="6"/>
      <c r="F7" s="6"/>
      <c r="G7" s="6"/>
      <c r="H7" s="6"/>
      <c r="I7" s="6"/>
      <c r="J7" s="89"/>
      <c r="K7" s="6"/>
      <c r="L7" s="6"/>
      <c r="M7" s="6"/>
      <c r="N7" s="6"/>
      <c r="O7" s="6"/>
    </row>
    <row r="8" spans="1:31" ht="20.100000000000001" customHeight="1" x14ac:dyDescent="0.25">
      <c r="A8" s="27"/>
      <c r="B8" s="54" t="s">
        <v>64</v>
      </c>
      <c r="J8" s="36"/>
    </row>
    <row r="9" spans="1:31" ht="35.25" customHeight="1" x14ac:dyDescent="0.25">
      <c r="A9" s="116" t="s">
        <v>77</v>
      </c>
      <c r="B9" s="25">
        <v>0.3</v>
      </c>
    </row>
    <row r="10" spans="1:31" ht="20.100000000000001" customHeight="1" x14ac:dyDescent="0.25">
      <c r="A10" s="117" t="s">
        <v>1</v>
      </c>
      <c r="B10" s="90">
        <v>0.32</v>
      </c>
    </row>
    <row r="11" spans="1:31" ht="20.100000000000001" customHeight="1" x14ac:dyDescent="0.25">
      <c r="A11" s="117" t="s">
        <v>3</v>
      </c>
      <c r="B11" s="90">
        <v>0.33</v>
      </c>
    </row>
    <row r="12" spans="1:31" ht="30" customHeight="1" x14ac:dyDescent="0.25">
      <c r="A12" s="27"/>
      <c r="B12" s="6"/>
      <c r="C12" s="6"/>
      <c r="D12" s="6"/>
      <c r="E12" s="6"/>
      <c r="F12" s="6"/>
      <c r="G12" s="6"/>
      <c r="H12" s="6"/>
      <c r="I12" s="18"/>
      <c r="J12" s="18"/>
      <c r="K12" s="17"/>
      <c r="L12" s="6"/>
      <c r="M12" s="6"/>
      <c r="N12" s="6"/>
      <c r="O12" s="6"/>
      <c r="U12" s="94"/>
      <c r="Y12" s="19"/>
      <c r="Z12" s="19"/>
      <c r="AA12" s="19"/>
    </row>
    <row r="13" spans="1:31" ht="157.5" customHeight="1" x14ac:dyDescent="0.25">
      <c r="A13" s="27"/>
      <c r="B13" s="129" t="s">
        <v>76</v>
      </c>
      <c r="C13" s="129"/>
      <c r="D13" s="129"/>
      <c r="E13" s="129"/>
      <c r="F13" s="129"/>
      <c r="G13" s="129"/>
      <c r="H13" s="129"/>
      <c r="I13" s="129"/>
      <c r="J13" s="6"/>
      <c r="K13" s="6"/>
      <c r="L13" s="6"/>
      <c r="M13" s="6"/>
      <c r="N13" s="6"/>
      <c r="O13" s="6"/>
      <c r="V13" s="36"/>
      <c r="Y13" s="36"/>
      <c r="AE13" s="36"/>
    </row>
    <row r="14" spans="1:31" ht="30" customHeight="1" x14ac:dyDescent="0.25">
      <c r="A14" s="2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31" s="10" customFormat="1" ht="20.100000000000001" customHeight="1" x14ac:dyDescent="0.25">
      <c r="A15" s="27"/>
      <c r="B15" s="131" t="s">
        <v>51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</row>
    <row r="16" spans="1:31" s="11" customFormat="1" ht="25.5" customHeight="1" x14ac:dyDescent="0.3">
      <c r="A16" s="130" t="s">
        <v>65</v>
      </c>
      <c r="B16" s="61" t="s">
        <v>23</v>
      </c>
      <c r="C16" s="59" t="s">
        <v>24</v>
      </c>
      <c r="D16" s="59" t="s">
        <v>26</v>
      </c>
      <c r="E16" s="59" t="s">
        <v>25</v>
      </c>
      <c r="F16" s="59" t="s">
        <v>16</v>
      </c>
      <c r="G16" s="59" t="s">
        <v>14</v>
      </c>
      <c r="H16" s="59" t="s">
        <v>20</v>
      </c>
      <c r="I16" s="59" t="s">
        <v>19</v>
      </c>
      <c r="J16" s="59" t="s">
        <v>15</v>
      </c>
      <c r="K16" s="59" t="s">
        <v>21</v>
      </c>
      <c r="L16" s="59" t="s">
        <v>18</v>
      </c>
      <c r="M16" s="59" t="s">
        <v>17</v>
      </c>
      <c r="N16" s="59" t="s">
        <v>22</v>
      </c>
      <c r="O16" s="59" t="s">
        <v>27</v>
      </c>
      <c r="P16" s="59" t="s">
        <v>28</v>
      </c>
      <c r="Q16" s="59" t="s">
        <v>29</v>
      </c>
      <c r="R16" s="59" t="s">
        <v>30</v>
      </c>
      <c r="S16" s="59" t="s">
        <v>31</v>
      </c>
      <c r="T16" s="59" t="s">
        <v>32</v>
      </c>
      <c r="U16" s="59" t="s">
        <v>33</v>
      </c>
      <c r="V16" s="59" t="s">
        <v>13</v>
      </c>
      <c r="W16" s="59" t="s">
        <v>12</v>
      </c>
      <c r="X16" s="59" t="s">
        <v>11</v>
      </c>
      <c r="Y16" s="59" t="s">
        <v>10</v>
      </c>
      <c r="Z16" s="59" t="s">
        <v>9</v>
      </c>
      <c r="AA16" s="59" t="s">
        <v>8</v>
      </c>
      <c r="AB16" s="59" t="s">
        <v>34</v>
      </c>
      <c r="AC16" s="59" t="s">
        <v>5</v>
      </c>
      <c r="AE16" s="95"/>
    </row>
    <row r="17" spans="1:32" s="12" customFormat="1" ht="26.25" customHeight="1" x14ac:dyDescent="0.3">
      <c r="A17" s="130"/>
      <c r="B17" s="62">
        <f>($C$4+$D$4+$E$4+$G$4+$F$4)*Confaz!A2</f>
        <v>0</v>
      </c>
      <c r="C17" s="62">
        <f>($C$4+$D$4+$E$4+$G$4+$F$4)*Confaz!B2</f>
        <v>0</v>
      </c>
      <c r="D17" s="60">
        <f>($C$4+$D$4+$E$4+$G$4+$F$4)*Confaz!C2</f>
        <v>0</v>
      </c>
      <c r="E17" s="60">
        <f>($C$4+$D$4+$E$4+$G$4+$F$4)*Confaz!D2</f>
        <v>0</v>
      </c>
      <c r="F17" s="60">
        <f>($C$4+$D$4+$E$4+$G$4+$F$4)*Confaz!E2</f>
        <v>0</v>
      </c>
      <c r="G17" s="60">
        <f>($C$4+$D$4+$E$4+$G$4+$F$4)*Confaz!F2</f>
        <v>0</v>
      </c>
      <c r="H17" s="60">
        <f>($C$4+$D$4+$E$4+$G$4+$F$4)*Confaz!G2</f>
        <v>0</v>
      </c>
      <c r="I17" s="60">
        <f>($C$4+$D$4+$E$4+$G$4+$F$4)*Confaz!I2</f>
        <v>0</v>
      </c>
      <c r="J17" s="60">
        <f>($C$4+$D$4+$E$4+$G$4+$F$4)*Confaz!J2</f>
        <v>0</v>
      </c>
      <c r="K17" s="60">
        <f>($C$4+$D$4+$E$4+$G$4+$F$4)*Confaz!H2</f>
        <v>0</v>
      </c>
      <c r="L17" s="60">
        <f>($C$4+$D$4+$E$4+$G$4+$F$4)*Confaz!K2</f>
        <v>0</v>
      </c>
      <c r="M17" s="60">
        <f>($C$4+$D$4+$E$4+$G$4+$F$4)*Confaz!L2</f>
        <v>0</v>
      </c>
      <c r="N17" s="60">
        <f>($C$4+$D$4+$E$4+$G$4+$F$4)*Confaz!M2</f>
        <v>0</v>
      </c>
      <c r="O17" s="60">
        <f>($C$4+$D$4+$E$4+$G$4+$F$4)*Confaz!N2</f>
        <v>0</v>
      </c>
      <c r="P17" s="60">
        <f>($C$4+$D$4+$E$4+$G$4+$F$4)*Confaz!O2</f>
        <v>0</v>
      </c>
      <c r="Q17" s="60">
        <f>($C$4+$D$4+$E$4+$G$4+$F$4)*Confaz!P2</f>
        <v>0</v>
      </c>
      <c r="R17" s="60">
        <f>($C$4+$D$4+$E$4+$G$4+$F$4)*Confaz!Q2</f>
        <v>0</v>
      </c>
      <c r="S17" s="60">
        <f>($C$4+$D$4+$E$4+$G$4+$F$4)*Confaz!R2</f>
        <v>0</v>
      </c>
      <c r="T17" s="60">
        <f>($C$4+$D$4+$E$4+$G$4+$F$4)*Confaz!S2</f>
        <v>0</v>
      </c>
      <c r="U17" s="60">
        <f>($C$4+$D$4+$E$4+$G$4+$F$4)*Confaz!T2</f>
        <v>0</v>
      </c>
      <c r="V17" s="60">
        <f>($C$4+$D$4+$E$4+$G$4+$F$4)*Confaz!U2</f>
        <v>0</v>
      </c>
      <c r="W17" s="60">
        <f>($C$4+$D$4+$E$4+$G$4+$F$4)*Confaz!V2</f>
        <v>0</v>
      </c>
      <c r="X17" s="60">
        <f>($C$4+$D$4+$E$4+$G$4+$F$4)*Confaz!W2</f>
        <v>0</v>
      </c>
      <c r="Y17" s="60">
        <f>($C$4+$D$4+$E$4+$G$4+$F$4)*Confaz!X2</f>
        <v>0</v>
      </c>
      <c r="Z17" s="60">
        <f>($C$4+$D$4+$E$4+$G$4+$F$4)*Confaz!Y2</f>
        <v>0</v>
      </c>
      <c r="AA17" s="60">
        <f>($C$4+$D$4+$E$4+$G$4+$F$4)*Confaz!Z2</f>
        <v>0</v>
      </c>
      <c r="AB17" s="60">
        <f>($C$4+$D$4+$E$4+$G$4+$F$4)*Confaz!AA2</f>
        <v>0</v>
      </c>
      <c r="AC17" s="60">
        <f>SUM(B17:AB17)</f>
        <v>0</v>
      </c>
    </row>
    <row r="18" spans="1:32" s="12" customFormat="1" ht="15.75" customHeight="1" x14ac:dyDescent="0.3">
      <c r="A18" s="63"/>
      <c r="B18" s="48"/>
      <c r="C18" s="48"/>
      <c r="D18" s="48"/>
      <c r="E18" s="48"/>
      <c r="F18" s="8"/>
      <c r="G18" s="8"/>
      <c r="H18" s="8"/>
      <c r="O18" s="8"/>
      <c r="W18" s="119"/>
      <c r="X18" s="119"/>
      <c r="Y18" s="119"/>
    </row>
    <row r="19" spans="1:32" s="12" customFormat="1" ht="15.75" customHeight="1" x14ac:dyDescent="0.3">
      <c r="A19" s="63"/>
      <c r="B19" s="8"/>
      <c r="C19" s="8"/>
      <c r="D19" s="8"/>
      <c r="E19" s="8"/>
      <c r="F19" s="8"/>
      <c r="G19" s="8"/>
      <c r="H19" s="8"/>
      <c r="O19" s="8"/>
    </row>
    <row r="20" spans="1:32" s="13" customFormat="1" ht="20.100000000000001" customHeight="1" x14ac:dyDescent="0.3">
      <c r="A20" s="28"/>
      <c r="B20" s="121" t="s">
        <v>52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3"/>
    </row>
    <row r="21" spans="1:32" s="11" customFormat="1" ht="25.5" customHeight="1" x14ac:dyDescent="0.3">
      <c r="A21" s="130" t="s">
        <v>65</v>
      </c>
      <c r="B21" s="59" t="s">
        <v>23</v>
      </c>
      <c r="C21" s="59" t="s">
        <v>24</v>
      </c>
      <c r="D21" s="59" t="s">
        <v>26</v>
      </c>
      <c r="E21" s="59" t="s">
        <v>55</v>
      </c>
      <c r="F21" s="59" t="s">
        <v>25</v>
      </c>
      <c r="G21" s="59" t="s">
        <v>16</v>
      </c>
      <c r="H21" s="59" t="s">
        <v>14</v>
      </c>
      <c r="I21" s="59" t="s">
        <v>20</v>
      </c>
      <c r="J21" s="59" t="s">
        <v>19</v>
      </c>
      <c r="K21" s="59" t="s">
        <v>15</v>
      </c>
      <c r="L21" s="59" t="s">
        <v>21</v>
      </c>
      <c r="M21" s="59" t="s">
        <v>18</v>
      </c>
      <c r="N21" s="59" t="s">
        <v>17</v>
      </c>
      <c r="O21" s="59" t="s">
        <v>22</v>
      </c>
      <c r="P21" s="59" t="s">
        <v>27</v>
      </c>
      <c r="Q21" s="59" t="s">
        <v>28</v>
      </c>
      <c r="R21" s="59" t="s">
        <v>29</v>
      </c>
      <c r="S21" s="59" t="s">
        <v>30</v>
      </c>
      <c r="T21" s="59" t="s">
        <v>31</v>
      </c>
      <c r="U21" s="59" t="s">
        <v>32</v>
      </c>
      <c r="V21" s="59" t="s">
        <v>33</v>
      </c>
      <c r="W21" s="59" t="s">
        <v>13</v>
      </c>
      <c r="X21" s="59" t="s">
        <v>12</v>
      </c>
      <c r="Y21" s="59" t="s">
        <v>11</v>
      </c>
      <c r="Z21" s="59" t="s">
        <v>10</v>
      </c>
      <c r="AA21" s="59" t="s">
        <v>56</v>
      </c>
      <c r="AB21" s="59" t="s">
        <v>9</v>
      </c>
      <c r="AC21" s="59" t="s">
        <v>8</v>
      </c>
      <c r="AD21" s="59" t="s">
        <v>34</v>
      </c>
      <c r="AE21" s="59" t="s">
        <v>5</v>
      </c>
      <c r="AF21" s="64" t="s">
        <v>5</v>
      </c>
    </row>
    <row r="22" spans="1:32" s="92" customFormat="1" ht="34.5" customHeight="1" x14ac:dyDescent="0.3">
      <c r="A22" s="130"/>
      <c r="B22" s="91" t="str">
        <f>IFERROR(SUM(B23:B27)," -")</f>
        <v xml:space="preserve"> -</v>
      </c>
      <c r="C22" s="91" t="str">
        <f>IFERROR(SUM(C23:C27)," -")</f>
        <v xml:space="preserve"> -</v>
      </c>
      <c r="D22" s="124" t="str">
        <f>IFERROR(SUM(D23:E27)," -")</f>
        <v xml:space="preserve"> -</v>
      </c>
      <c r="E22" s="124"/>
      <c r="F22" s="91" t="str">
        <f>IFERROR(SUM(F23:F27)," -")</f>
        <v xml:space="preserve"> -</v>
      </c>
      <c r="G22" s="91" t="str">
        <f t="shared" ref="G22:M22" si="1">IFERROR(SUM(G23:G27)," -")</f>
        <v xml:space="preserve"> -</v>
      </c>
      <c r="H22" s="91" t="str">
        <f>IFERROR(SUM(H23:H27)," -")</f>
        <v xml:space="preserve"> -</v>
      </c>
      <c r="I22" s="91" t="str">
        <f t="shared" si="1"/>
        <v xml:space="preserve"> -</v>
      </c>
      <c r="J22" s="91" t="str">
        <f t="shared" si="1"/>
        <v xml:space="preserve"> -</v>
      </c>
      <c r="K22" s="91" t="str">
        <f t="shared" si="1"/>
        <v xml:space="preserve"> -</v>
      </c>
      <c r="L22" s="91" t="str">
        <f t="shared" si="1"/>
        <v xml:space="preserve"> -</v>
      </c>
      <c r="M22" s="91" t="str">
        <f t="shared" si="1"/>
        <v xml:space="preserve"> -</v>
      </c>
      <c r="N22" s="91" t="str">
        <f t="shared" ref="N22" si="2">IFERROR(SUM(N23:N27)," -")</f>
        <v xml:space="preserve"> -</v>
      </c>
      <c r="O22" s="91" t="str">
        <f t="shared" ref="O22" si="3">IFERROR(SUM(O23:O27)," -")</f>
        <v xml:space="preserve"> -</v>
      </c>
      <c r="P22" s="91" t="str">
        <f t="shared" ref="P22" si="4">IFERROR(SUM(P23:P27)," -")</f>
        <v xml:space="preserve"> -</v>
      </c>
      <c r="Q22" s="91" t="str">
        <f t="shared" ref="Q22" si="5">IFERROR(SUM(Q23:Q27)," -")</f>
        <v xml:space="preserve"> -</v>
      </c>
      <c r="R22" s="91" t="str">
        <f t="shared" ref="R22" si="6">IFERROR(SUM(R23:R27)," -")</f>
        <v xml:space="preserve"> -</v>
      </c>
      <c r="S22" s="91" t="str">
        <f t="shared" ref="S22" si="7">IFERROR(SUM(S23:S27)," -")</f>
        <v xml:space="preserve"> -</v>
      </c>
      <c r="T22" s="91" t="str">
        <f t="shared" ref="T22" si="8">IFERROR(SUM(T23:T27)," -")</f>
        <v xml:space="preserve"> -</v>
      </c>
      <c r="U22" s="91" t="str">
        <f t="shared" ref="U22" si="9">IFERROR(SUM(U23:U27)," -")</f>
        <v xml:space="preserve"> -</v>
      </c>
      <c r="V22" s="91" t="str">
        <f t="shared" ref="V22" si="10">IFERROR(SUM(V23:V27)," -")</f>
        <v xml:space="preserve"> -</v>
      </c>
      <c r="W22" s="91" t="str">
        <f t="shared" ref="W22:X22" si="11">IFERROR(SUM(W23:W27)," -")</f>
        <v xml:space="preserve"> -</v>
      </c>
      <c r="X22" s="91" t="str">
        <f t="shared" si="11"/>
        <v xml:space="preserve"> -</v>
      </c>
      <c r="Y22" s="91" t="str">
        <f t="shared" ref="Y22" si="12">IFERROR(SUM(Y23:Y27)," -")</f>
        <v xml:space="preserve"> -</v>
      </c>
      <c r="Z22" s="124" t="str">
        <f>IFERROR(SUM(Z23:AA27),"")</f>
        <v/>
      </c>
      <c r="AA22" s="124"/>
      <c r="AB22" s="91" t="str">
        <f>IFERROR(SUM(AB23:AB27),"- ")</f>
        <v xml:space="preserve">- </v>
      </c>
      <c r="AC22" s="91" t="str">
        <f t="shared" ref="AC22:AD22" si="13">IFERROR(SUM(AC23:AC27),"- ")</f>
        <v xml:space="preserve">- </v>
      </c>
      <c r="AD22" s="91" t="str">
        <f t="shared" si="13"/>
        <v xml:space="preserve">- </v>
      </c>
      <c r="AE22" s="91" t="str">
        <f>IFERROR(SUM(AE23:AE27),"- ")</f>
        <v xml:space="preserve">- </v>
      </c>
      <c r="AF22" s="120" t="e">
        <f>SUM(AE23:AE27)</f>
        <v>#DIV/0!</v>
      </c>
    </row>
    <row r="23" spans="1:32" s="14" customFormat="1" ht="34.5" hidden="1" customHeight="1" thickTop="1" thickBot="1" x14ac:dyDescent="0.35">
      <c r="A23" s="31" t="s">
        <v>7</v>
      </c>
      <c r="B23" s="65" t="e">
        <f>(($C$4/$H$4)*B$17)*$B$9</f>
        <v>#DIV/0!</v>
      </c>
      <c r="C23" s="65" t="e">
        <f>(($C$4/$H$4)*C$17)*$B$9</f>
        <v>#DIV/0!</v>
      </c>
      <c r="D23" s="65" t="e">
        <f>IF(B9&gt;35%,((C4/H4)*D17*Confaz!A21*'RECUPERACAO NACIONAL'!B9),(C4/H4)*D17*Confaz!A21*35%)</f>
        <v>#DIV/0!</v>
      </c>
      <c r="E23" s="88" t="e">
        <f>IF(B9&gt;35%,((C4/H4)*D17*Confaz!B21*'RECUPERACAO NACIONAL'!B9),(C4/H4)*D17*Confaz!B21*35%)</f>
        <v>#DIV/0!</v>
      </c>
      <c r="F23" s="65" t="e">
        <f t="shared" ref="F23:V23" si="14">(($C$4/$H$4)*E$17)*$B$9</f>
        <v>#DIV/0!</v>
      </c>
      <c r="G23" s="65" t="e">
        <f t="shared" si="14"/>
        <v>#DIV/0!</v>
      </c>
      <c r="H23" s="65" t="e">
        <f t="shared" si="14"/>
        <v>#DIV/0!</v>
      </c>
      <c r="I23" s="65" t="e">
        <f t="shared" si="14"/>
        <v>#DIV/0!</v>
      </c>
      <c r="J23" s="65" t="e">
        <f t="shared" si="14"/>
        <v>#DIV/0!</v>
      </c>
      <c r="K23" s="65" t="e">
        <f t="shared" si="14"/>
        <v>#DIV/0!</v>
      </c>
      <c r="L23" s="65" t="e">
        <f t="shared" si="14"/>
        <v>#DIV/0!</v>
      </c>
      <c r="M23" s="65" t="e">
        <f t="shared" si="14"/>
        <v>#DIV/0!</v>
      </c>
      <c r="N23" s="65" t="e">
        <f t="shared" si="14"/>
        <v>#DIV/0!</v>
      </c>
      <c r="O23" s="65" t="e">
        <f t="shared" si="14"/>
        <v>#DIV/0!</v>
      </c>
      <c r="P23" s="65" t="e">
        <f t="shared" si="14"/>
        <v>#DIV/0!</v>
      </c>
      <c r="Q23" s="65" t="e">
        <f t="shared" si="14"/>
        <v>#DIV/0!</v>
      </c>
      <c r="R23" s="65" t="e">
        <f t="shared" si="14"/>
        <v>#DIV/0!</v>
      </c>
      <c r="S23" s="65" t="e">
        <f t="shared" si="14"/>
        <v>#DIV/0!</v>
      </c>
      <c r="T23" s="65" t="e">
        <f t="shared" si="14"/>
        <v>#DIV/0!</v>
      </c>
      <c r="U23" s="65" t="e">
        <f t="shared" si="14"/>
        <v>#DIV/0!</v>
      </c>
      <c r="V23" s="65" t="e">
        <f t="shared" si="14"/>
        <v>#DIV/0!</v>
      </c>
      <c r="W23" s="65" t="e">
        <f>(($C$4/$H$4)*V$17)*$B$9</f>
        <v>#DIV/0!</v>
      </c>
      <c r="X23" s="65" t="e">
        <f>IF(B9&gt;32.5%,((C4/H4)*W17*B9),((C4/H4)*W17)*32.5%)</f>
        <v>#DIV/0!</v>
      </c>
      <c r="Y23" s="65" t="e">
        <f>(($C$4/$H$4)*X$17)*$B$9</f>
        <v>#DIV/0!</v>
      </c>
      <c r="Z23" s="65" t="e">
        <f>IF(B9&gt;33%,((C4/H4)*Y17*Confaz!D21*'RECUPERACAO NACIONAL'!B9),(C4/H4)*Y17*Confaz!D21*33%)</f>
        <v>#DIV/0!</v>
      </c>
      <c r="AA23" s="65" t="e">
        <f>IF(B9&gt;33%,((C4/H4)*Y17*Confaz!E21*'RECUPERACAO NACIONAL'!B9),(C4/H4)*Y17*Confaz!E21*33%)</f>
        <v>#DIV/0!</v>
      </c>
      <c r="AB23" s="65" t="e">
        <f>(($C$4/$H$4)*Z$17)*$B$9</f>
        <v>#DIV/0!</v>
      </c>
      <c r="AC23" s="65" t="e">
        <f>(($C$4/$H$4)*AA$17)*$B$9</f>
        <v>#DIV/0!</v>
      </c>
      <c r="AD23" s="65" t="e">
        <f>(($C$4/$H$4)*AB$17)*$B$9</f>
        <v>#DIV/0!</v>
      </c>
      <c r="AE23" s="65" t="e">
        <f t="shared" ref="AE23:AE25" si="15">SUM(B23:AD23)</f>
        <v>#DIV/0!</v>
      </c>
      <c r="AF23" s="120"/>
    </row>
    <row r="24" spans="1:32" s="14" customFormat="1" ht="34.5" hidden="1" customHeight="1" thickTop="1" thickBot="1" x14ac:dyDescent="0.35">
      <c r="A24" s="32" t="s">
        <v>1</v>
      </c>
      <c r="B24" s="114" t="e">
        <f>((D4/$H$4)*$B$17)*$B$10</f>
        <v>#DIV/0!</v>
      </c>
      <c r="C24" s="114" t="e">
        <f>(($D$4/$H$4)*C$17)*$B$10</f>
        <v>#DIV/0!</v>
      </c>
      <c r="D24" s="114" t="e">
        <f>IF(B10&gt;35%,((D4/H4)*D17*Confaz!A21*'RECUPERACAO NACIONAL'!B10),(D4/H4)*D17*Confaz!A21*35%)</f>
        <v>#DIV/0!</v>
      </c>
      <c r="E24" s="114" t="e">
        <f>IF(B10&gt;35%,((D4/H4)*D17*Confaz!B21*'RECUPERACAO NACIONAL'!B10),(D4/H4)*D17*Confaz!B21*35%)</f>
        <v>#DIV/0!</v>
      </c>
      <c r="F24" s="114" t="e">
        <f t="shared" ref="F24:W24" si="16">(($D$4/$H$4)*E$17)*$B$10</f>
        <v>#DIV/0!</v>
      </c>
      <c r="G24" s="114" t="e">
        <f t="shared" si="16"/>
        <v>#DIV/0!</v>
      </c>
      <c r="H24" s="114" t="e">
        <f t="shared" si="16"/>
        <v>#DIV/0!</v>
      </c>
      <c r="I24" s="114" t="e">
        <f t="shared" si="16"/>
        <v>#DIV/0!</v>
      </c>
      <c r="J24" s="114" t="e">
        <f t="shared" si="16"/>
        <v>#DIV/0!</v>
      </c>
      <c r="K24" s="114" t="e">
        <f t="shared" si="16"/>
        <v>#DIV/0!</v>
      </c>
      <c r="L24" s="114" t="e">
        <f t="shared" si="16"/>
        <v>#DIV/0!</v>
      </c>
      <c r="M24" s="114" t="e">
        <f t="shared" si="16"/>
        <v>#DIV/0!</v>
      </c>
      <c r="N24" s="114" t="e">
        <f t="shared" si="16"/>
        <v>#DIV/0!</v>
      </c>
      <c r="O24" s="114" t="e">
        <f t="shared" si="16"/>
        <v>#DIV/0!</v>
      </c>
      <c r="P24" s="114" t="e">
        <f t="shared" si="16"/>
        <v>#DIV/0!</v>
      </c>
      <c r="Q24" s="114" t="e">
        <f t="shared" si="16"/>
        <v>#DIV/0!</v>
      </c>
      <c r="R24" s="114" t="e">
        <f t="shared" si="16"/>
        <v>#DIV/0!</v>
      </c>
      <c r="S24" s="114" t="e">
        <f t="shared" si="16"/>
        <v>#DIV/0!</v>
      </c>
      <c r="T24" s="114" t="e">
        <f t="shared" si="16"/>
        <v>#DIV/0!</v>
      </c>
      <c r="U24" s="114" t="e">
        <f t="shared" si="16"/>
        <v>#DIV/0!</v>
      </c>
      <c r="V24" s="114" t="e">
        <f t="shared" si="16"/>
        <v>#DIV/0!</v>
      </c>
      <c r="W24" s="114" t="e">
        <f t="shared" si="16"/>
        <v>#DIV/0!</v>
      </c>
      <c r="X24" s="65" t="e">
        <f>IF(B10&gt;32.5%,((D4/H4)*W17*B10),((D4/H4)*W17)*32.5%)</f>
        <v>#DIV/0!</v>
      </c>
      <c r="Y24" s="114" t="e">
        <f>(($D$4/$H$4)*X$17)*$B$10</f>
        <v>#DIV/0!</v>
      </c>
      <c r="Z24" s="65" t="e">
        <f>IF(B10&gt;33%,((D4/H4)*Y17*Confaz!D21*'RECUPERACAO NACIONAL'!B10),(D4/H4)*Y17*Confaz!D21*33%)</f>
        <v>#DIV/0!</v>
      </c>
      <c r="AA24" s="88" t="e">
        <f>IF(B10&gt;33%,((D4/H4)*Y17*Confaz!E21*'RECUPERACAO NACIONAL'!B10),(D4/H4)*Y17*Confaz!E21*33%)</f>
        <v>#DIV/0!</v>
      </c>
      <c r="AB24" s="114" t="e">
        <f>(($D$4/$H$4)*Z$17)*$B$10</f>
        <v>#DIV/0!</v>
      </c>
      <c r="AC24" s="114" t="e">
        <f>(($D$4/$H$4)*AA$17)*$B$10</f>
        <v>#DIV/0!</v>
      </c>
      <c r="AD24" s="114" t="e">
        <f>(($D$4/$H$4)*AB$17)*$B$10</f>
        <v>#DIV/0!</v>
      </c>
      <c r="AE24" s="65" t="e">
        <f>SUM(B24:AD24)</f>
        <v>#DIV/0!</v>
      </c>
      <c r="AF24" s="120"/>
    </row>
    <row r="25" spans="1:32" s="14" customFormat="1" ht="34.5" hidden="1" customHeight="1" thickTop="1" thickBot="1" x14ac:dyDescent="0.35">
      <c r="A25" s="32" t="s">
        <v>2</v>
      </c>
      <c r="B25" s="65" t="e">
        <f>((E4/$H$4)*$B$17)*$B$9</f>
        <v>#DIV/0!</v>
      </c>
      <c r="C25" s="65" t="e">
        <f>(($E$4/$H$4)*C$17)*$B$9</f>
        <v>#DIV/0!</v>
      </c>
      <c r="D25" s="65" t="e">
        <f>IF(B9&gt;35%,((E4/H4)*D17*Confaz!A21*'RECUPERACAO NACIONAL'!B9),(E4/H4)*D17*Confaz!A21*35%)</f>
        <v>#DIV/0!</v>
      </c>
      <c r="E25" s="88" t="e">
        <f>IF(B9&gt;35%,((E4/H4)*D17*Confaz!B21*'RECUPERACAO NACIONAL'!B9),(E4/H4)*D17*Confaz!B21*35%)</f>
        <v>#DIV/0!</v>
      </c>
      <c r="F25" s="65" t="e">
        <f t="shared" ref="F25:Y25" si="17">(($E$4/$H$4)*E$17)*$B$9</f>
        <v>#DIV/0!</v>
      </c>
      <c r="G25" s="65" t="e">
        <f t="shared" si="17"/>
        <v>#DIV/0!</v>
      </c>
      <c r="H25" s="65" t="e">
        <f t="shared" si="17"/>
        <v>#DIV/0!</v>
      </c>
      <c r="I25" s="65" t="e">
        <f t="shared" si="17"/>
        <v>#DIV/0!</v>
      </c>
      <c r="J25" s="65" t="e">
        <f t="shared" si="17"/>
        <v>#DIV/0!</v>
      </c>
      <c r="K25" s="65" t="e">
        <f t="shared" si="17"/>
        <v>#DIV/0!</v>
      </c>
      <c r="L25" s="65" t="e">
        <f t="shared" si="17"/>
        <v>#DIV/0!</v>
      </c>
      <c r="M25" s="65" t="e">
        <f t="shared" si="17"/>
        <v>#DIV/0!</v>
      </c>
      <c r="N25" s="65" t="e">
        <f t="shared" si="17"/>
        <v>#DIV/0!</v>
      </c>
      <c r="O25" s="65" t="e">
        <f t="shared" si="17"/>
        <v>#DIV/0!</v>
      </c>
      <c r="P25" s="65" t="e">
        <f t="shared" si="17"/>
        <v>#DIV/0!</v>
      </c>
      <c r="Q25" s="65" t="e">
        <f t="shared" si="17"/>
        <v>#DIV/0!</v>
      </c>
      <c r="R25" s="65" t="e">
        <f t="shared" si="17"/>
        <v>#DIV/0!</v>
      </c>
      <c r="S25" s="65" t="e">
        <f t="shared" si="17"/>
        <v>#DIV/0!</v>
      </c>
      <c r="T25" s="65" t="e">
        <f t="shared" si="17"/>
        <v>#DIV/0!</v>
      </c>
      <c r="U25" s="65" t="e">
        <f t="shared" si="17"/>
        <v>#DIV/0!</v>
      </c>
      <c r="V25" s="65" t="e">
        <f t="shared" si="17"/>
        <v>#DIV/0!</v>
      </c>
      <c r="W25" s="65" t="e">
        <f>(($E$4/$H$4)*V$17)*$B$9</f>
        <v>#DIV/0!</v>
      </c>
      <c r="X25" s="65" t="e">
        <f>IF(B9&gt;32.5%,((E4/H4)*W17*B9),((E4/H4)*W17)*32.5%)</f>
        <v>#DIV/0!</v>
      </c>
      <c r="Y25" s="65" t="e">
        <f t="shared" si="17"/>
        <v>#DIV/0!</v>
      </c>
      <c r="Z25" s="65" t="e">
        <f>IF(B9&gt;33%,((E4/H4)*Y17*Confaz!D21*'RECUPERACAO NACIONAL'!B9),(E4/H4)*Y17*Confaz!D21*33%)</f>
        <v>#DIV/0!</v>
      </c>
      <c r="AA25" s="65" t="e">
        <f>IF(B9&gt;33%,((E4/H4)*Y17*Confaz!E21*'RECUPERACAO NACIONAL'!B9),(E4/H4)*Y17*Confaz!E21*33%)</f>
        <v>#DIV/0!</v>
      </c>
      <c r="AB25" s="65" t="e">
        <f>(($E$4/$H$4)*Z$17)*$B$9</f>
        <v>#DIV/0!</v>
      </c>
      <c r="AC25" s="65" t="e">
        <f>(($E$4/$H$4)*AA$17)*$B$9</f>
        <v>#DIV/0!</v>
      </c>
      <c r="AD25" s="65" t="e">
        <f>(($E$4/$H$4)*AB$17)*$B$9</f>
        <v>#DIV/0!</v>
      </c>
      <c r="AE25" s="65" t="e">
        <f t="shared" si="15"/>
        <v>#DIV/0!</v>
      </c>
      <c r="AF25" s="120"/>
    </row>
    <row r="26" spans="1:32" s="14" customFormat="1" ht="34.5" hidden="1" customHeight="1" thickTop="1" thickBot="1" x14ac:dyDescent="0.35">
      <c r="A26" s="32" t="s">
        <v>4</v>
      </c>
      <c r="B26" s="65" t="e">
        <f>((G4/$H$4)*$B$17)*$B$9</f>
        <v>#DIV/0!</v>
      </c>
      <c r="C26" s="65" t="e">
        <f>(($G$4/$H$4)*C$17)*$B$9</f>
        <v>#DIV/0!</v>
      </c>
      <c r="D26" s="65" t="e">
        <f>IF(B9&gt;35%,((G4/H4)*D17*Confaz!A21*'RECUPERACAO NACIONAL'!B9),(G4/H4)*D17*Confaz!A21*35%)</f>
        <v>#DIV/0!</v>
      </c>
      <c r="E26" s="65" t="e">
        <f>IF(B9&gt;35%,((G4/H4)*D17*Confaz!B21*'RECUPERACAO NACIONAL'!B9),(G4/H4)*D17*Confaz!B21*35%)</f>
        <v>#DIV/0!</v>
      </c>
      <c r="F26" s="65" t="e">
        <f t="shared" ref="F26:Y26" si="18">(($G$4/$H$4)*E$17)*$B$9</f>
        <v>#DIV/0!</v>
      </c>
      <c r="G26" s="65" t="e">
        <f t="shared" si="18"/>
        <v>#DIV/0!</v>
      </c>
      <c r="H26" s="65" t="e">
        <f t="shared" si="18"/>
        <v>#DIV/0!</v>
      </c>
      <c r="I26" s="65" t="e">
        <f t="shared" si="18"/>
        <v>#DIV/0!</v>
      </c>
      <c r="J26" s="65" t="e">
        <f t="shared" si="18"/>
        <v>#DIV/0!</v>
      </c>
      <c r="K26" s="65" t="e">
        <f t="shared" si="18"/>
        <v>#DIV/0!</v>
      </c>
      <c r="L26" s="65" t="e">
        <f t="shared" si="18"/>
        <v>#DIV/0!</v>
      </c>
      <c r="M26" s="65" t="e">
        <f t="shared" si="18"/>
        <v>#DIV/0!</v>
      </c>
      <c r="N26" s="65" t="e">
        <f t="shared" si="18"/>
        <v>#DIV/0!</v>
      </c>
      <c r="O26" s="65" t="e">
        <f t="shared" si="18"/>
        <v>#DIV/0!</v>
      </c>
      <c r="P26" s="65" t="e">
        <f t="shared" si="18"/>
        <v>#DIV/0!</v>
      </c>
      <c r="Q26" s="65" t="e">
        <f t="shared" si="18"/>
        <v>#DIV/0!</v>
      </c>
      <c r="R26" s="65" t="e">
        <f t="shared" si="18"/>
        <v>#DIV/0!</v>
      </c>
      <c r="S26" s="65" t="e">
        <f t="shared" si="18"/>
        <v>#DIV/0!</v>
      </c>
      <c r="T26" s="65" t="e">
        <f t="shared" si="18"/>
        <v>#DIV/0!</v>
      </c>
      <c r="U26" s="65" t="e">
        <f t="shared" si="18"/>
        <v>#DIV/0!</v>
      </c>
      <c r="V26" s="65" t="e">
        <f t="shared" si="18"/>
        <v>#DIV/0!</v>
      </c>
      <c r="W26" s="65" t="e">
        <f t="shared" si="18"/>
        <v>#DIV/0!</v>
      </c>
      <c r="X26" s="65" t="e">
        <f>IF(B9&gt;32.5%,((G4/H4)*W17*B9),((G4/H4)*W17)*32.5%)</f>
        <v>#DIV/0!</v>
      </c>
      <c r="Y26" s="65" t="e">
        <f t="shared" si="18"/>
        <v>#DIV/0!</v>
      </c>
      <c r="Z26" s="65" t="e">
        <f>IF(B9&gt;33%,((G4/H4)*Y17*Confaz!D21*'RECUPERACAO NACIONAL'!B9),(G4/H4)*Y17*Confaz!D21*33%)</f>
        <v>#DIV/0!</v>
      </c>
      <c r="AA26" s="88" t="e">
        <f>IF(B9&gt;33%,((G4/H4)*Y17*Confaz!E21*'RECUPERACAO NACIONAL'!B9),(G4/H4)*Y17*Confaz!E21*33%)</f>
        <v>#DIV/0!</v>
      </c>
      <c r="AB26" s="65" t="e">
        <f>(($G$4/$H$4)*Z$17)*$B$9</f>
        <v>#DIV/0!</v>
      </c>
      <c r="AC26" s="65" t="e">
        <f>(($G$4/$H$4)*AA$17)*$B$9</f>
        <v>#DIV/0!</v>
      </c>
      <c r="AD26" s="65" t="e">
        <f>(($G$4/$H$4)*AB$17)*$B$9</f>
        <v>#DIV/0!</v>
      </c>
      <c r="AE26" s="65" t="e">
        <f>SUM(B26:AD26)</f>
        <v>#DIV/0!</v>
      </c>
      <c r="AF26" s="120"/>
    </row>
    <row r="27" spans="1:32" ht="34.5" hidden="1" customHeight="1" thickTop="1" thickBot="1" x14ac:dyDescent="0.3">
      <c r="A27" s="32" t="s">
        <v>3</v>
      </c>
      <c r="B27" s="115" t="e">
        <f>(($F$4/$H$4)*B$17)*$B11</f>
        <v>#DIV/0!</v>
      </c>
      <c r="C27" s="115" t="e">
        <f>(($F$4/$H$4)*C$17)*$B$11</f>
        <v>#DIV/0!</v>
      </c>
      <c r="D27" s="115" t="e">
        <f>IF(B11&gt;35%,((F4/H4)*D17*Confaz!A21*'RECUPERACAO NACIONAL'!B11),(F4/H4)*D17*Confaz!A21*35%)</f>
        <v>#DIV/0!</v>
      </c>
      <c r="E27" s="114" t="e">
        <f>IF(B11&gt;35%,((F4/H4)*D17*Confaz!B21*'RECUPERACAO NACIONAL'!B11),(F4/H4)*D17*Confaz!B21*35%)</f>
        <v>#DIV/0!</v>
      </c>
      <c r="F27" s="118" t="e">
        <f>(($F$4/$H$4)*E$17)*$B$11</f>
        <v>#DIV/0!</v>
      </c>
      <c r="G27" s="118" t="e">
        <f>(($F$4/$H$4)*F$17)*$B$11</f>
        <v>#DIV/0!</v>
      </c>
      <c r="H27" s="115" t="e">
        <f t="shared" ref="H27:W27" si="19">(($F$4/$H$4)*G$17)*$B$11</f>
        <v>#DIV/0!</v>
      </c>
      <c r="I27" s="115" t="e">
        <f t="shared" si="19"/>
        <v>#DIV/0!</v>
      </c>
      <c r="J27" s="115" t="e">
        <f t="shared" si="19"/>
        <v>#DIV/0!</v>
      </c>
      <c r="K27" s="115" t="e">
        <f t="shared" si="19"/>
        <v>#DIV/0!</v>
      </c>
      <c r="L27" s="115" t="e">
        <f t="shared" si="19"/>
        <v>#DIV/0!</v>
      </c>
      <c r="M27" s="115" t="e">
        <f t="shared" si="19"/>
        <v>#DIV/0!</v>
      </c>
      <c r="N27" s="115" t="e">
        <f t="shared" si="19"/>
        <v>#DIV/0!</v>
      </c>
      <c r="O27" s="115" t="e">
        <f t="shared" si="19"/>
        <v>#DIV/0!</v>
      </c>
      <c r="P27" s="115" t="e">
        <f t="shared" si="19"/>
        <v>#DIV/0!</v>
      </c>
      <c r="Q27" s="115" t="e">
        <f t="shared" si="19"/>
        <v>#DIV/0!</v>
      </c>
      <c r="R27" s="115" t="e">
        <f t="shared" si="19"/>
        <v>#DIV/0!</v>
      </c>
      <c r="S27" s="115" t="e">
        <f t="shared" si="19"/>
        <v>#DIV/0!</v>
      </c>
      <c r="T27" s="115" t="e">
        <f t="shared" si="19"/>
        <v>#DIV/0!</v>
      </c>
      <c r="U27" s="115" t="e">
        <f t="shared" si="19"/>
        <v>#DIV/0!</v>
      </c>
      <c r="V27" s="115" t="e">
        <f t="shared" si="19"/>
        <v>#DIV/0!</v>
      </c>
      <c r="W27" s="115" t="e">
        <f t="shared" si="19"/>
        <v>#DIV/0!</v>
      </c>
      <c r="X27" s="66" t="e">
        <f>IF(B11&gt;33%,((F4/H4)*W17*B11),((F4/H4)*W17)*33%)</f>
        <v>#DIV/0!</v>
      </c>
      <c r="Y27" s="118" t="e">
        <f>(($F$4/$H$4)*X$17)*$B$11</f>
        <v>#DIV/0!</v>
      </c>
      <c r="Z27" s="66" t="e">
        <f>IF(B11&gt;33%,((F4/H4)*Y17*Confaz!D21*'RECUPERACAO NACIONAL'!B11),(F4/H4)*Y17*Confaz!D21*33%)</f>
        <v>#DIV/0!</v>
      </c>
      <c r="AA27" s="65" t="e">
        <f>IF(B11&gt;33%,((F4/H4)*Y17*Confaz!E21*'RECUPERACAO NACIONAL'!B11),(F4/H4)*Y17*Confaz!E21*33%)</f>
        <v>#DIV/0!</v>
      </c>
      <c r="AB27" s="115" t="e">
        <f>(($F$4/$H$4)*Z$17)*$B$11</f>
        <v>#DIV/0!</v>
      </c>
      <c r="AC27" s="115" t="e">
        <f>(($F$4/$H$4)*AA$17)*$B$11</f>
        <v>#DIV/0!</v>
      </c>
      <c r="AD27" s="115" t="e">
        <f>(($F$4/$H$4)*AB$17)*$B$11</f>
        <v>#DIV/0!</v>
      </c>
      <c r="AE27" s="65" t="e">
        <f>SUM(B27:AD27)</f>
        <v>#DIV/0!</v>
      </c>
      <c r="AF27" s="120"/>
    </row>
    <row r="31" spans="1:32" x14ac:dyDescent="0.25">
      <c r="B31" s="36"/>
      <c r="C31" s="36"/>
    </row>
    <row r="35" spans="2:11" x14ac:dyDescent="0.25">
      <c r="B35" s="36"/>
    </row>
    <row r="37" spans="2:11" x14ac:dyDescent="0.25">
      <c r="K37" s="36"/>
    </row>
  </sheetData>
  <sheetProtection algorithmName="SHA-512" hashValue="euuQdjPoAxciIKs2dQ0ecYLkE1U89UTjGHMg92If/QlX4yYg8W4DgHzTTRXqiKDFJtXoQjVaowf/AMlQwmuEaQ==" saltValue="uC/BjfIpThSwIiZR8vDlsw==" spinCount="100000" sheet="1" selectLockedCells="1"/>
  <protectedRanges>
    <protectedRange sqref="C4:G5" name="Intervalo1"/>
  </protectedRanges>
  <mergeCells count="18">
    <mergeCell ref="A21:A22"/>
    <mergeCell ref="A16:A17"/>
    <mergeCell ref="B2:B3"/>
    <mergeCell ref="B15:AC15"/>
    <mergeCell ref="B1:H1"/>
    <mergeCell ref="AF22:AF27"/>
    <mergeCell ref="B20:AD20"/>
    <mergeCell ref="D22:E22"/>
    <mergeCell ref="Z22:AA22"/>
    <mergeCell ref="C2:H2"/>
    <mergeCell ref="J2:O2"/>
    <mergeCell ref="C4:C5"/>
    <mergeCell ref="D4:D5"/>
    <mergeCell ref="E4:E5"/>
    <mergeCell ref="F4:F5"/>
    <mergeCell ref="G4:G5"/>
    <mergeCell ref="H4:H5"/>
    <mergeCell ref="B13:I13"/>
  </mergeCells>
  <dataValidations count="3">
    <dataValidation type="decimal" allowBlank="1" showInputMessage="1" showErrorMessage="1" prompt="Por favor, insira um valor com até três casas decimais." sqref="H4:H5" xr:uid="{00000000-0002-0000-0000-000000000000}">
      <formula1>0</formula1>
      <formula2>999999.999</formula2>
    </dataValidation>
    <dataValidation type="decimal" operator="greaterThanOrEqual" allowBlank="1" showInputMessage="1" showErrorMessage="1" sqref="B9:B10" xr:uid="{00000000-0002-0000-0000-000001000000}">
      <formula1>0.22</formula1>
    </dataValidation>
    <dataValidation type="decimal" operator="greaterThan" allowBlank="1" showInputMessage="1" showErrorMessage="1" prompt="por favor, insira um valor com até três casa decimais." sqref="C4:G4" xr:uid="{00000000-0002-0000-0000-000002000000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EO3"/>
  <sheetViews>
    <sheetView workbookViewId="0">
      <selection activeCell="A3" sqref="A3:EO3"/>
    </sheetView>
  </sheetViews>
  <sheetFormatPr defaultRowHeight="15.6" x14ac:dyDescent="0.3"/>
  <cols>
    <col min="1" max="1" width="9.3984375" bestFit="1" customWidth="1"/>
    <col min="5" max="5" width="12" customWidth="1"/>
    <col min="10" max="10" width="10.59765625" bestFit="1" customWidth="1"/>
    <col min="15" max="15" width="10.59765625" bestFit="1" customWidth="1"/>
    <col min="20" max="20" width="10.59765625" bestFit="1" customWidth="1"/>
    <col min="25" max="25" width="10.59765625" bestFit="1" customWidth="1"/>
    <col min="30" max="30" width="10.59765625" bestFit="1" customWidth="1"/>
    <col min="35" max="35" width="10.59765625" bestFit="1" customWidth="1"/>
    <col min="40" max="40" width="10.59765625" bestFit="1" customWidth="1"/>
    <col min="45" max="45" width="10.59765625" bestFit="1" customWidth="1"/>
    <col min="50" max="50" width="10.59765625" bestFit="1" customWidth="1"/>
    <col min="55" max="55" width="10.59765625" bestFit="1" customWidth="1"/>
    <col min="60" max="60" width="10.59765625" bestFit="1" customWidth="1"/>
    <col min="65" max="65" width="10.59765625" bestFit="1" customWidth="1"/>
    <col min="70" max="70" width="10.59765625" bestFit="1" customWidth="1"/>
    <col min="75" max="75" width="10.59765625" bestFit="1" customWidth="1"/>
    <col min="80" max="80" width="10.59765625" bestFit="1" customWidth="1"/>
    <col min="85" max="85" width="10.59765625" bestFit="1" customWidth="1"/>
    <col min="90" max="90" width="10.59765625" bestFit="1" customWidth="1"/>
    <col min="95" max="95" width="10.59765625" bestFit="1" customWidth="1"/>
    <col min="100" max="100" width="10.59765625" bestFit="1" customWidth="1"/>
    <col min="105" max="105" width="10.59765625" bestFit="1" customWidth="1"/>
    <col min="110" max="110" width="10.59765625" bestFit="1" customWidth="1"/>
    <col min="115" max="115" width="10.59765625" bestFit="1" customWidth="1"/>
    <col min="120" max="120" width="10.59765625" bestFit="1" customWidth="1"/>
    <col min="125" max="125" width="10.59765625" bestFit="1" customWidth="1"/>
    <col min="130" max="130" width="10.59765625" bestFit="1" customWidth="1"/>
    <col min="135" max="135" width="10.59765625" bestFit="1" customWidth="1"/>
    <col min="140" max="140" width="10.59765625" bestFit="1" customWidth="1"/>
    <col min="145" max="145" width="10.59765625" bestFit="1" customWidth="1"/>
  </cols>
  <sheetData>
    <row r="1" spans="1:145" ht="17.25" customHeight="1" thickTop="1" thickBot="1" x14ac:dyDescent="0.35">
      <c r="A1" s="134" t="s">
        <v>23</v>
      </c>
      <c r="B1" s="135"/>
      <c r="C1" s="135"/>
      <c r="D1" s="135"/>
      <c r="E1" s="136"/>
      <c r="F1" s="134" t="s">
        <v>24</v>
      </c>
      <c r="G1" s="135"/>
      <c r="H1" s="135"/>
      <c r="I1" s="135"/>
      <c r="J1" s="136"/>
      <c r="K1" s="134" t="s">
        <v>25</v>
      </c>
      <c r="L1" s="135"/>
      <c r="M1" s="135"/>
      <c r="N1" s="135"/>
      <c r="O1" s="136"/>
      <c r="P1" s="134" t="s">
        <v>26</v>
      </c>
      <c r="Q1" s="135"/>
      <c r="R1" s="135"/>
      <c r="S1" s="135"/>
      <c r="T1" s="136"/>
      <c r="U1" s="134" t="s">
        <v>55</v>
      </c>
      <c r="V1" s="135"/>
      <c r="W1" s="135"/>
      <c r="X1" s="135"/>
      <c r="Y1" s="136"/>
      <c r="Z1" s="134" t="s">
        <v>16</v>
      </c>
      <c r="AA1" s="135"/>
      <c r="AB1" s="135"/>
      <c r="AC1" s="135"/>
      <c r="AD1" s="136"/>
      <c r="AE1" s="134" t="s">
        <v>14</v>
      </c>
      <c r="AF1" s="135"/>
      <c r="AG1" s="135"/>
      <c r="AH1" s="135"/>
      <c r="AI1" s="136"/>
      <c r="AJ1" s="134" t="s">
        <v>20</v>
      </c>
      <c r="AK1" s="135"/>
      <c r="AL1" s="135"/>
      <c r="AM1" s="135"/>
      <c r="AN1" s="136"/>
      <c r="AO1" s="134" t="s">
        <v>21</v>
      </c>
      <c r="AP1" s="135"/>
      <c r="AQ1" s="135"/>
      <c r="AR1" s="135"/>
      <c r="AS1" s="136"/>
      <c r="AT1" s="134" t="s">
        <v>18</v>
      </c>
      <c r="AU1" s="135"/>
      <c r="AV1" s="135"/>
      <c r="AW1" s="135"/>
      <c r="AX1" s="136"/>
      <c r="AY1" s="134" t="s">
        <v>17</v>
      </c>
      <c r="AZ1" s="135"/>
      <c r="BA1" s="135"/>
      <c r="BB1" s="135"/>
      <c r="BC1" s="136"/>
      <c r="BD1" s="134" t="s">
        <v>22</v>
      </c>
      <c r="BE1" s="135"/>
      <c r="BF1" s="135"/>
      <c r="BG1" s="135"/>
      <c r="BH1" s="136"/>
      <c r="BI1" s="134" t="s">
        <v>19</v>
      </c>
      <c r="BJ1" s="135"/>
      <c r="BK1" s="135"/>
      <c r="BL1" s="135"/>
      <c r="BM1" s="136"/>
      <c r="BN1" s="134" t="s">
        <v>15</v>
      </c>
      <c r="BO1" s="135"/>
      <c r="BP1" s="135"/>
      <c r="BQ1" s="135"/>
      <c r="BR1" s="136"/>
      <c r="BS1" s="134" t="s">
        <v>27</v>
      </c>
      <c r="BT1" s="135"/>
      <c r="BU1" s="135"/>
      <c r="BV1" s="135"/>
      <c r="BW1" s="136"/>
      <c r="BX1" s="134" t="s">
        <v>28</v>
      </c>
      <c r="BY1" s="135"/>
      <c r="BZ1" s="135"/>
      <c r="CA1" s="135"/>
      <c r="CB1" s="136"/>
      <c r="CC1" s="134" t="s">
        <v>29</v>
      </c>
      <c r="CD1" s="135"/>
      <c r="CE1" s="135"/>
      <c r="CF1" s="135"/>
      <c r="CG1" s="136"/>
      <c r="CH1" s="134" t="s">
        <v>30</v>
      </c>
      <c r="CI1" s="135"/>
      <c r="CJ1" s="135"/>
      <c r="CK1" s="135"/>
      <c r="CL1" s="136"/>
      <c r="CM1" s="134" t="s">
        <v>31</v>
      </c>
      <c r="CN1" s="135"/>
      <c r="CO1" s="135"/>
      <c r="CP1" s="135"/>
      <c r="CQ1" s="136"/>
      <c r="CR1" s="134" t="s">
        <v>32</v>
      </c>
      <c r="CS1" s="135"/>
      <c r="CT1" s="135"/>
      <c r="CU1" s="135"/>
      <c r="CV1" s="136"/>
      <c r="CW1" s="134" t="s">
        <v>33</v>
      </c>
      <c r="CX1" s="135"/>
      <c r="CY1" s="135"/>
      <c r="CZ1" s="135"/>
      <c r="DA1" s="136"/>
      <c r="DB1" s="134" t="s">
        <v>13</v>
      </c>
      <c r="DC1" s="135"/>
      <c r="DD1" s="135"/>
      <c r="DE1" s="135"/>
      <c r="DF1" s="136"/>
      <c r="DG1" s="134" t="s">
        <v>12</v>
      </c>
      <c r="DH1" s="135"/>
      <c r="DI1" s="135"/>
      <c r="DJ1" s="135"/>
      <c r="DK1" s="136"/>
      <c r="DL1" s="134" t="s">
        <v>11</v>
      </c>
      <c r="DM1" s="135"/>
      <c r="DN1" s="135"/>
      <c r="DO1" s="135"/>
      <c r="DP1" s="136"/>
      <c r="DQ1" s="134" t="s">
        <v>10</v>
      </c>
      <c r="DR1" s="135"/>
      <c r="DS1" s="135"/>
      <c r="DT1" s="135"/>
      <c r="DU1" s="136"/>
      <c r="DV1" s="134" t="s">
        <v>56</v>
      </c>
      <c r="DW1" s="135"/>
      <c r="DX1" s="135"/>
      <c r="DY1" s="135"/>
      <c r="DZ1" s="136"/>
      <c r="EA1" s="134" t="s">
        <v>9</v>
      </c>
      <c r="EB1" s="135"/>
      <c r="EC1" s="135"/>
      <c r="ED1" s="135"/>
      <c r="EE1" s="136"/>
      <c r="EF1" s="134" t="s">
        <v>8</v>
      </c>
      <c r="EG1" s="135"/>
      <c r="EH1" s="135"/>
      <c r="EI1" s="135"/>
      <c r="EJ1" s="136"/>
      <c r="EK1" s="134" t="s">
        <v>34</v>
      </c>
      <c r="EL1" s="135"/>
      <c r="EM1" s="135"/>
      <c r="EN1" s="135"/>
      <c r="EO1" s="136"/>
    </row>
    <row r="2" spans="1:145" ht="17.25" customHeight="1" thickTop="1" thickBot="1" x14ac:dyDescent="0.35">
      <c r="A2" s="37" t="s">
        <v>57</v>
      </c>
      <c r="B2" s="38" t="s">
        <v>58</v>
      </c>
      <c r="C2" s="38" t="s">
        <v>38</v>
      </c>
      <c r="D2" s="38" t="s">
        <v>37</v>
      </c>
      <c r="E2" s="39" t="s">
        <v>59</v>
      </c>
      <c r="F2" s="38" t="s">
        <v>57</v>
      </c>
      <c r="G2" s="38" t="s">
        <v>58</v>
      </c>
      <c r="H2" s="38" t="s">
        <v>38</v>
      </c>
      <c r="I2" s="38" t="s">
        <v>37</v>
      </c>
      <c r="J2" s="39" t="s">
        <v>59</v>
      </c>
      <c r="K2" s="38" t="s">
        <v>57</v>
      </c>
      <c r="L2" s="38" t="s">
        <v>58</v>
      </c>
      <c r="M2" s="38" t="s">
        <v>38</v>
      </c>
      <c r="N2" s="38" t="s">
        <v>37</v>
      </c>
      <c r="O2" s="39" t="s">
        <v>59</v>
      </c>
      <c r="P2" s="38" t="s">
        <v>57</v>
      </c>
      <c r="Q2" s="38" t="s">
        <v>58</v>
      </c>
      <c r="R2" s="38" t="s">
        <v>38</v>
      </c>
      <c r="S2" s="38" t="s">
        <v>37</v>
      </c>
      <c r="T2" s="39" t="s">
        <v>59</v>
      </c>
      <c r="U2" s="38" t="s">
        <v>57</v>
      </c>
      <c r="V2" s="38" t="s">
        <v>58</v>
      </c>
      <c r="W2" s="38" t="s">
        <v>38</v>
      </c>
      <c r="X2" s="38" t="s">
        <v>37</v>
      </c>
      <c r="Y2" s="39" t="s">
        <v>59</v>
      </c>
      <c r="Z2" s="38" t="s">
        <v>57</v>
      </c>
      <c r="AA2" s="38" t="s">
        <v>58</v>
      </c>
      <c r="AB2" s="38" t="s">
        <v>38</v>
      </c>
      <c r="AC2" s="38" t="s">
        <v>37</v>
      </c>
      <c r="AD2" s="39" t="s">
        <v>59</v>
      </c>
      <c r="AE2" s="38" t="s">
        <v>57</v>
      </c>
      <c r="AF2" s="38" t="s">
        <v>58</v>
      </c>
      <c r="AG2" s="38" t="s">
        <v>38</v>
      </c>
      <c r="AH2" s="38" t="s">
        <v>37</v>
      </c>
      <c r="AI2" s="39" t="s">
        <v>59</v>
      </c>
      <c r="AJ2" s="38" t="s">
        <v>57</v>
      </c>
      <c r="AK2" s="38" t="s">
        <v>58</v>
      </c>
      <c r="AL2" s="38" t="s">
        <v>38</v>
      </c>
      <c r="AM2" s="38" t="s">
        <v>37</v>
      </c>
      <c r="AN2" s="39" t="s">
        <v>59</v>
      </c>
      <c r="AO2" s="38" t="s">
        <v>57</v>
      </c>
      <c r="AP2" s="38" t="s">
        <v>58</v>
      </c>
      <c r="AQ2" s="38" t="s">
        <v>38</v>
      </c>
      <c r="AR2" s="38" t="s">
        <v>37</v>
      </c>
      <c r="AS2" s="39" t="s">
        <v>59</v>
      </c>
      <c r="AT2" s="38" t="s">
        <v>57</v>
      </c>
      <c r="AU2" s="38" t="s">
        <v>58</v>
      </c>
      <c r="AV2" s="38" t="s">
        <v>38</v>
      </c>
      <c r="AW2" s="38" t="s">
        <v>37</v>
      </c>
      <c r="AX2" s="39" t="s">
        <v>59</v>
      </c>
      <c r="AY2" s="38" t="s">
        <v>57</v>
      </c>
      <c r="AZ2" s="38" t="s">
        <v>58</v>
      </c>
      <c r="BA2" s="38" t="s">
        <v>38</v>
      </c>
      <c r="BB2" s="38" t="s">
        <v>37</v>
      </c>
      <c r="BC2" s="39" t="s">
        <v>59</v>
      </c>
      <c r="BD2" s="38" t="s">
        <v>57</v>
      </c>
      <c r="BE2" s="38" t="s">
        <v>58</v>
      </c>
      <c r="BF2" s="38" t="s">
        <v>38</v>
      </c>
      <c r="BG2" s="38" t="s">
        <v>37</v>
      </c>
      <c r="BH2" s="39" t="s">
        <v>59</v>
      </c>
      <c r="BI2" s="38" t="s">
        <v>57</v>
      </c>
      <c r="BJ2" s="38" t="s">
        <v>58</v>
      </c>
      <c r="BK2" s="38" t="s">
        <v>38</v>
      </c>
      <c r="BL2" s="38" t="s">
        <v>37</v>
      </c>
      <c r="BM2" s="39" t="s">
        <v>59</v>
      </c>
      <c r="BN2" s="38" t="s">
        <v>57</v>
      </c>
      <c r="BO2" s="38" t="s">
        <v>58</v>
      </c>
      <c r="BP2" s="38" t="s">
        <v>38</v>
      </c>
      <c r="BQ2" s="38" t="s">
        <v>37</v>
      </c>
      <c r="BR2" s="39" t="s">
        <v>59</v>
      </c>
      <c r="BS2" s="38" t="s">
        <v>57</v>
      </c>
      <c r="BT2" s="38" t="s">
        <v>58</v>
      </c>
      <c r="BU2" s="38" t="s">
        <v>38</v>
      </c>
      <c r="BV2" s="38" t="s">
        <v>37</v>
      </c>
      <c r="BW2" s="39" t="s">
        <v>59</v>
      </c>
      <c r="BX2" s="38" t="s">
        <v>57</v>
      </c>
      <c r="BY2" s="38" t="s">
        <v>58</v>
      </c>
      <c r="BZ2" s="38" t="s">
        <v>38</v>
      </c>
      <c r="CA2" s="38" t="s">
        <v>37</v>
      </c>
      <c r="CB2" s="39" t="s">
        <v>59</v>
      </c>
      <c r="CC2" s="38" t="s">
        <v>57</v>
      </c>
      <c r="CD2" s="38" t="s">
        <v>58</v>
      </c>
      <c r="CE2" s="38" t="s">
        <v>38</v>
      </c>
      <c r="CF2" s="38" t="s">
        <v>37</v>
      </c>
      <c r="CG2" s="39" t="s">
        <v>59</v>
      </c>
      <c r="CH2" s="38" t="s">
        <v>57</v>
      </c>
      <c r="CI2" s="38" t="s">
        <v>58</v>
      </c>
      <c r="CJ2" s="38" t="s">
        <v>38</v>
      </c>
      <c r="CK2" s="38" t="s">
        <v>37</v>
      </c>
      <c r="CL2" s="39" t="s">
        <v>59</v>
      </c>
      <c r="CM2" s="38" t="s">
        <v>57</v>
      </c>
      <c r="CN2" s="38" t="s">
        <v>58</v>
      </c>
      <c r="CO2" s="38" t="s">
        <v>38</v>
      </c>
      <c r="CP2" s="38" t="s">
        <v>37</v>
      </c>
      <c r="CQ2" s="39" t="s">
        <v>59</v>
      </c>
      <c r="CR2" s="38" t="s">
        <v>57</v>
      </c>
      <c r="CS2" s="38" t="s">
        <v>58</v>
      </c>
      <c r="CT2" s="38" t="s">
        <v>38</v>
      </c>
      <c r="CU2" s="38" t="s">
        <v>37</v>
      </c>
      <c r="CV2" s="39" t="s">
        <v>59</v>
      </c>
      <c r="CW2" s="38" t="s">
        <v>57</v>
      </c>
      <c r="CX2" s="38" t="s">
        <v>58</v>
      </c>
      <c r="CY2" s="38" t="s">
        <v>38</v>
      </c>
      <c r="CZ2" s="38" t="s">
        <v>37</v>
      </c>
      <c r="DA2" s="39" t="s">
        <v>59</v>
      </c>
      <c r="DB2" s="38" t="s">
        <v>57</v>
      </c>
      <c r="DC2" s="38" t="s">
        <v>58</v>
      </c>
      <c r="DD2" s="38" t="s">
        <v>38</v>
      </c>
      <c r="DE2" s="38" t="s">
        <v>37</v>
      </c>
      <c r="DF2" s="39" t="s">
        <v>59</v>
      </c>
      <c r="DG2" s="38" t="s">
        <v>57</v>
      </c>
      <c r="DH2" s="38" t="s">
        <v>58</v>
      </c>
      <c r="DI2" s="38" t="s">
        <v>38</v>
      </c>
      <c r="DJ2" s="38" t="s">
        <v>37</v>
      </c>
      <c r="DK2" s="39" t="s">
        <v>59</v>
      </c>
      <c r="DL2" s="38" t="s">
        <v>57</v>
      </c>
      <c r="DM2" s="38" t="s">
        <v>58</v>
      </c>
      <c r="DN2" s="38" t="s">
        <v>38</v>
      </c>
      <c r="DO2" s="38" t="s">
        <v>37</v>
      </c>
      <c r="DP2" s="39" t="s">
        <v>59</v>
      </c>
      <c r="DQ2" s="38" t="s">
        <v>57</v>
      </c>
      <c r="DR2" s="38" t="s">
        <v>58</v>
      </c>
      <c r="DS2" s="38" t="s">
        <v>38</v>
      </c>
      <c r="DT2" s="38" t="s">
        <v>37</v>
      </c>
      <c r="DU2" s="39" t="s">
        <v>59</v>
      </c>
      <c r="DV2" s="38" t="s">
        <v>57</v>
      </c>
      <c r="DW2" s="38" t="s">
        <v>58</v>
      </c>
      <c r="DX2" s="38" t="s">
        <v>38</v>
      </c>
      <c r="DY2" s="38" t="s">
        <v>37</v>
      </c>
      <c r="DZ2" s="39" t="s">
        <v>59</v>
      </c>
      <c r="EA2" s="38" t="s">
        <v>57</v>
      </c>
      <c r="EB2" s="38" t="s">
        <v>58</v>
      </c>
      <c r="EC2" s="38" t="s">
        <v>38</v>
      </c>
      <c r="ED2" s="38" t="s">
        <v>37</v>
      </c>
      <c r="EE2" s="39" t="s">
        <v>59</v>
      </c>
      <c r="EF2" s="38" t="s">
        <v>57</v>
      </c>
      <c r="EG2" s="38" t="s">
        <v>58</v>
      </c>
      <c r="EH2" s="38" t="s">
        <v>38</v>
      </c>
      <c r="EI2" s="38" t="s">
        <v>37</v>
      </c>
      <c r="EJ2" s="39" t="s">
        <v>59</v>
      </c>
      <c r="EK2" s="38" t="s">
        <v>57</v>
      </c>
      <c r="EL2" s="38" t="s">
        <v>58</v>
      </c>
      <c r="EM2" s="38" t="s">
        <v>38</v>
      </c>
      <c r="EN2" s="38" t="s">
        <v>37</v>
      </c>
      <c r="EO2" s="39" t="s">
        <v>59</v>
      </c>
    </row>
    <row r="3" spans="1:145" s="50" customFormat="1" x14ac:dyDescent="0.3">
      <c r="A3" s="53" t="str">
        <f>IFERROR((_xlfn.XLOOKUP(A$2,'RECUPERACAO NACIONAL'!$A$23:$A$27,'RECUPERACAO NACIONAL'!$B$23:$B$27,"",0,1)),"0,000")</f>
        <v>0,000</v>
      </c>
      <c r="B3" s="50" t="str">
        <f>IFERROR((_xlfn.XLOOKUP(B$2,'RECUPERACAO NACIONAL'!$A$23:$A$27,'RECUPERACAO NACIONAL'!$B$23:$B$27,"",0,1)),"0,000")</f>
        <v>0,000</v>
      </c>
      <c r="C3" s="50" t="str">
        <f>IFERROR((_xlfn.XLOOKUP(C$2,'RECUPERACAO NACIONAL'!$A$23:$A$27,'RECUPERACAO NACIONAL'!$B$23:$B$27,"",0,1)),"0,000")</f>
        <v>0,000</v>
      </c>
      <c r="D3" s="50" t="str">
        <f>IFERROR((_xlfn.XLOOKUP(D$2,'RECUPERACAO NACIONAL'!$A$23:$A$27,'RECUPERACAO NACIONAL'!$B$23:$B$27,"",0,1)),"0,000")</f>
        <v>0,000</v>
      </c>
      <c r="E3" s="50" t="str">
        <f>IFERROR((_xlfn.XLOOKUP(E$2,'RECUPERACAO NACIONAL'!$A$23:$A$27,'RECUPERACAO NACIONAL'!$B$23:$B$27,"",0,1)),"0,000")</f>
        <v>0,000</v>
      </c>
      <c r="F3" s="50" t="str">
        <f>IFERROR((_xlfn.XLOOKUP(A$2,'RECUPERACAO NACIONAL'!$A$23:$A$27,'RECUPERACAO NACIONAL'!$C$23:$C$27,"",0,1)),"0,000")</f>
        <v>0,000</v>
      </c>
      <c r="G3" s="50" t="str">
        <f>IFERROR((_xlfn.XLOOKUP(B$2,'RECUPERACAO NACIONAL'!$A$23:$A$27,'RECUPERACAO NACIONAL'!$C$23:$C$27,"",0,1)),"0,000")</f>
        <v>0,000</v>
      </c>
      <c r="H3" s="50" t="str">
        <f>IFERROR((_xlfn.XLOOKUP(C$2,'RECUPERACAO NACIONAL'!$A$23:$A$27,'RECUPERACAO NACIONAL'!$C$23:$C$27,"",0,1)),"0,000")</f>
        <v>0,000</v>
      </c>
      <c r="I3" s="50" t="str">
        <f>IFERROR((_xlfn.XLOOKUP(D$2,'RECUPERACAO NACIONAL'!$A$23:$A$27,'RECUPERACAO NACIONAL'!$C$23:$C$27,"",0,1)),"0,000")</f>
        <v>0,000</v>
      </c>
      <c r="J3" s="50" t="str">
        <f>IFERROR((_xlfn.XLOOKUP(E$2,'RECUPERACAO NACIONAL'!$A$23:$A$27,'RECUPERACAO NACIONAL'!$C$23:$C$27,"",0,1)),"0,000")</f>
        <v>0,000</v>
      </c>
      <c r="K3" s="50" t="str">
        <f>IFERROR((_xlfn.XLOOKUP(A$2,'RECUPERACAO NACIONAL'!$A$23:$A$27,'RECUPERACAO NACIONAL'!$F$23:$F$27,"",0,1)),"0,000")</f>
        <v>0,000</v>
      </c>
      <c r="L3" s="50" t="str">
        <f>IFERROR((_xlfn.XLOOKUP(B$2,'RECUPERACAO NACIONAL'!$A$23:$A$27,'RECUPERACAO NACIONAL'!$F$23:$F$27,"",0,1)),"0,000")</f>
        <v>0,000</v>
      </c>
      <c r="M3" s="50" t="str">
        <f>IFERROR((_xlfn.XLOOKUP(C$2,'RECUPERACAO NACIONAL'!$A$23:$A$27,'RECUPERACAO NACIONAL'!$F$23:$F$27,"",0,1)),"0,000")</f>
        <v>0,000</v>
      </c>
      <c r="N3" s="50" t="str">
        <f>IFERROR((_xlfn.XLOOKUP(D$2,'RECUPERACAO NACIONAL'!$A$23:$A$27,'RECUPERACAO NACIONAL'!$F$23:$F$27,"",0,1)),"0,000")</f>
        <v>0,000</v>
      </c>
      <c r="O3" s="50" t="str">
        <f>IFERROR((_xlfn.XLOOKUP(E$2,'RECUPERACAO NACIONAL'!$A$23:$A$27,'RECUPERACAO NACIONAL'!$F$23:$F$27,"",0,1)),"0,000")</f>
        <v>0,000</v>
      </c>
      <c r="P3" s="50" t="str">
        <f>IFERROR((_xlfn.XLOOKUP(F$2,'RECUPERACAO NACIONAL'!$A$23:$A$27,'RECUPERACAO NACIONAL'!$D$23:$D$27,"",0,1)),"0,000")</f>
        <v>0,000</v>
      </c>
      <c r="Q3" s="50" t="str">
        <f>IFERROR((_xlfn.XLOOKUP(G$2,'RECUPERACAO NACIONAL'!$A$23:$A$27,'RECUPERACAO NACIONAL'!$D$23:$D$27,"",0,1)),"0,000")</f>
        <v>0,000</v>
      </c>
      <c r="R3" s="50" t="str">
        <f>IFERROR((_xlfn.XLOOKUP(H$2,'RECUPERACAO NACIONAL'!$A$23:$A$27,'RECUPERACAO NACIONAL'!$D$23:$D$27,"",0,1)),"0,000")</f>
        <v>0,000</v>
      </c>
      <c r="S3" s="50" t="str">
        <f>IFERROR((_xlfn.XLOOKUP(I$2,'RECUPERACAO NACIONAL'!$A$23:$A$27,'RECUPERACAO NACIONAL'!$D$23:$D$27,"",0,1)),"0,000")</f>
        <v>0,000</v>
      </c>
      <c r="T3" s="50" t="str">
        <f>IFERROR((_xlfn.XLOOKUP(J$2,'RECUPERACAO NACIONAL'!$A$23:$A$27,'RECUPERACAO NACIONAL'!$D$23:$D$27,"",0,1)),"0,000")</f>
        <v>0,000</v>
      </c>
      <c r="U3" s="50" t="str">
        <f>IFERROR((_xlfn.XLOOKUP(F$2,'RECUPERACAO NACIONAL'!$A$23:$A$27,'RECUPERACAO NACIONAL'!$E$23:$E$27,"",0,1)),"0,000")</f>
        <v>0,000</v>
      </c>
      <c r="V3" s="50" t="str">
        <f>IFERROR((_xlfn.XLOOKUP(G$2,'RECUPERACAO NACIONAL'!$A$23:$A$27,'RECUPERACAO NACIONAL'!$E$23:$E$27,"",0,1)),"0,000")</f>
        <v>0,000</v>
      </c>
      <c r="W3" s="50" t="str">
        <f>IFERROR((_xlfn.XLOOKUP(H$2,'RECUPERACAO NACIONAL'!$A$23:$A$27,'RECUPERACAO NACIONAL'!$E$23:$E$27,"",0,1)),"0,000")</f>
        <v>0,000</v>
      </c>
      <c r="X3" s="50" t="str">
        <f>IFERROR((_xlfn.XLOOKUP(I$2,'RECUPERACAO NACIONAL'!$A$23:$A$27,'RECUPERACAO NACIONAL'!$E$23:$E$27,"",0,1)),"0,000")</f>
        <v>0,000</v>
      </c>
      <c r="Y3" s="50" t="str">
        <f>IFERROR((_xlfn.XLOOKUP(J$2,'RECUPERACAO NACIONAL'!$A$23:$A$27,'RECUPERACAO NACIONAL'!$E$23:$E$27,"",0,1)),"0,000")</f>
        <v>0,000</v>
      </c>
      <c r="Z3" s="50" t="str">
        <f>IFERROR((_xlfn.XLOOKUP(F$2,'RECUPERACAO NACIONAL'!$A$23:$A$27,'RECUPERACAO NACIONAL'!$G$23:$G$27,"",0,1)),"0,000")</f>
        <v>0,000</v>
      </c>
      <c r="AA3" s="50" t="str">
        <f>IFERROR((_xlfn.XLOOKUP(G$2,'RECUPERACAO NACIONAL'!$A$23:$A$27,'RECUPERACAO NACIONAL'!$G$23:$G$27,"",0,1)),"0,000")</f>
        <v>0,000</v>
      </c>
      <c r="AB3" s="50" t="str">
        <f>IFERROR((_xlfn.XLOOKUP(H$2,'RECUPERACAO NACIONAL'!$A$23:$A$27,'RECUPERACAO NACIONAL'!$G$23:$G$27,"",0,1)),"0,000")</f>
        <v>0,000</v>
      </c>
      <c r="AC3" s="50" t="str">
        <f>IFERROR((_xlfn.XLOOKUP(I$2,'RECUPERACAO NACIONAL'!$A$23:$A$27,'RECUPERACAO NACIONAL'!$G$23:$G$27,"",0,1)),"0,000")</f>
        <v>0,000</v>
      </c>
      <c r="AD3" s="50" t="str">
        <f>IFERROR((_xlfn.XLOOKUP(J$2,'RECUPERACAO NACIONAL'!$A$23:$A$27,'RECUPERACAO NACIONAL'!$G$23:$G$27,"",0,1)),"0,000")</f>
        <v>0,000</v>
      </c>
      <c r="AE3" s="50" t="str">
        <f>IFERROR((_xlfn.XLOOKUP(F$2,'RECUPERACAO NACIONAL'!$A$23:$A$27,'RECUPERACAO NACIONAL'!$H$23:$H$27,"",0,1)),"0,000")</f>
        <v>0,000</v>
      </c>
      <c r="AF3" s="50" t="str">
        <f>IFERROR((_xlfn.XLOOKUP(G$2,'RECUPERACAO NACIONAL'!$A$23:$A$27,'RECUPERACAO NACIONAL'!$H$23:$H$27,"",0,1)),"0,000")</f>
        <v>0,000</v>
      </c>
      <c r="AG3" s="50" t="str">
        <f>IFERROR((_xlfn.XLOOKUP(H$2,'RECUPERACAO NACIONAL'!$A$23:$A$27,'RECUPERACAO NACIONAL'!$H$23:$H$27,"",0,1)),"0,000")</f>
        <v>0,000</v>
      </c>
      <c r="AH3" s="50" t="str">
        <f>IFERROR((_xlfn.XLOOKUP(I$2,'RECUPERACAO NACIONAL'!$A$23:$A$27,'RECUPERACAO NACIONAL'!$H$23:$H$27,"",0,1)),"0,000")</f>
        <v>0,000</v>
      </c>
      <c r="AI3" s="50" t="str">
        <f>IFERROR((_xlfn.XLOOKUP(J$2,'RECUPERACAO NACIONAL'!$A$23:$A$27,'RECUPERACAO NACIONAL'!$H$23:$H$27,"",0,1)),"0,000")</f>
        <v>0,000</v>
      </c>
      <c r="AJ3" s="50" t="str">
        <f>IFERROR((_xlfn.XLOOKUP(F$2,'RECUPERACAO NACIONAL'!$A$23:$A$27,'RECUPERACAO NACIONAL'!$I$23:$I$27,"",0,1)),"0,000")</f>
        <v>0,000</v>
      </c>
      <c r="AK3" s="50" t="str">
        <f>IFERROR((_xlfn.XLOOKUP(G$2,'RECUPERACAO NACIONAL'!$A$23:$A$27,'RECUPERACAO NACIONAL'!$I$23:$I$27,"",0,1)),"0,000")</f>
        <v>0,000</v>
      </c>
      <c r="AL3" s="50" t="str">
        <f>IFERROR((_xlfn.XLOOKUP(H$2,'RECUPERACAO NACIONAL'!$A$23:$A$27,'RECUPERACAO NACIONAL'!$I$23:$I$27,"",0,1)),"0,000")</f>
        <v>0,000</v>
      </c>
      <c r="AM3" s="50" t="str">
        <f>IFERROR((_xlfn.XLOOKUP(I$2,'RECUPERACAO NACIONAL'!$A$23:$A$27,'RECUPERACAO NACIONAL'!$I$23:$I$27,"",0,1)),"0,000")</f>
        <v>0,000</v>
      </c>
      <c r="AN3" s="50" t="str">
        <f>IFERROR((_xlfn.XLOOKUP(J$2,'RECUPERACAO NACIONAL'!$A$23:$A$27,'RECUPERACAO NACIONAL'!$I$23:$I$27,"",0,1)),"0,000")</f>
        <v>0,000</v>
      </c>
      <c r="AO3" s="50" t="str">
        <f>IFERROR((_xlfn.XLOOKUP(F$2,'RECUPERACAO NACIONAL'!$A$23:$A$27,'RECUPERACAO NACIONAL'!$L$23:$L$27,"",0,1)),"0,000")</f>
        <v>0,000</v>
      </c>
      <c r="AP3" s="50" t="str">
        <f>IFERROR((_xlfn.XLOOKUP(G$2,'RECUPERACAO NACIONAL'!$A$23:$A$27,'RECUPERACAO NACIONAL'!$L$23:$L$27,"",0,1)),"0,000")</f>
        <v>0,000</v>
      </c>
      <c r="AQ3" s="50" t="str">
        <f>IFERROR((_xlfn.XLOOKUP(H$2,'RECUPERACAO NACIONAL'!$A$23:$A$27,'RECUPERACAO NACIONAL'!$L$23:$L$27,"",0,1)),"0,000")</f>
        <v>0,000</v>
      </c>
      <c r="AR3" s="50" t="str">
        <f>IFERROR((_xlfn.XLOOKUP(I$2,'RECUPERACAO NACIONAL'!$A$23:$A$27,'RECUPERACAO NACIONAL'!$L$23:$L$27,"",0,1)),"0,000")</f>
        <v>0,000</v>
      </c>
      <c r="AS3" s="50" t="str">
        <f>IFERROR((_xlfn.XLOOKUP(J$2,'RECUPERACAO NACIONAL'!$A$23:$A$27,'RECUPERACAO NACIONAL'!$L$23:$L$27,"",0,1)),"0,000")</f>
        <v>0,000</v>
      </c>
      <c r="AT3" s="50" t="str">
        <f>IFERROR((_xlfn.XLOOKUP(F$2,'RECUPERACAO NACIONAL'!$A$23:$A$27,'RECUPERACAO NACIONAL'!$M$23:$M$27,"",0,1)),"0,000")</f>
        <v>0,000</v>
      </c>
      <c r="AU3" s="50" t="str">
        <f>IFERROR((_xlfn.XLOOKUP(G$2,'RECUPERACAO NACIONAL'!$A$23:$A$27,'RECUPERACAO NACIONAL'!$M$23:$M$27,"",0,1)),"0,000")</f>
        <v>0,000</v>
      </c>
      <c r="AV3" s="50" t="str">
        <f>IFERROR((_xlfn.XLOOKUP(H$2,'RECUPERACAO NACIONAL'!$A$23:$A$27,'RECUPERACAO NACIONAL'!$M$23:$M$27,"",0,1)),"0,000")</f>
        <v>0,000</v>
      </c>
      <c r="AW3" s="50" t="str">
        <f>IFERROR((_xlfn.XLOOKUP(I$2,'RECUPERACAO NACIONAL'!$A$23:$A$27,'RECUPERACAO NACIONAL'!$M$23:$M$27,"",0,1)),"0,000")</f>
        <v>0,000</v>
      </c>
      <c r="AX3" s="50" t="str">
        <f>IFERROR((_xlfn.XLOOKUP(J$2,'RECUPERACAO NACIONAL'!$A$23:$A$27,'RECUPERACAO NACIONAL'!$M$23:$M$27,"",0,1)),"0,000")</f>
        <v>0,000</v>
      </c>
      <c r="AY3" s="50" t="str">
        <f>IFERROR((_xlfn.XLOOKUP(F$2,'RECUPERACAO NACIONAL'!$A$23:$A$27,'RECUPERACAO NACIONAL'!$N$23:$N$27,"",0,1)),"0,000")</f>
        <v>0,000</v>
      </c>
      <c r="AZ3" s="50" t="str">
        <f>IFERROR((_xlfn.XLOOKUP(G$2,'RECUPERACAO NACIONAL'!$A$23:$A$27,'RECUPERACAO NACIONAL'!$N$23:$N$27,"",0,1)),"0,000")</f>
        <v>0,000</v>
      </c>
      <c r="BA3" s="50" t="str">
        <f>IFERROR((_xlfn.XLOOKUP(H$2,'RECUPERACAO NACIONAL'!$A$23:$A$27,'RECUPERACAO NACIONAL'!$N$23:$N$27,"",0,1)),"0,000")</f>
        <v>0,000</v>
      </c>
      <c r="BB3" s="50" t="str">
        <f>IFERROR((_xlfn.XLOOKUP(I$2,'RECUPERACAO NACIONAL'!$A$23:$A$27,'RECUPERACAO NACIONAL'!$N$23:$N$27,"",0,1)),"0,000")</f>
        <v>0,000</v>
      </c>
      <c r="BC3" s="50" t="str">
        <f>IFERROR((_xlfn.XLOOKUP(J$2,'RECUPERACAO NACIONAL'!$A$23:$A$27,'RECUPERACAO NACIONAL'!$N$23:$N$27,"",0,1)),"0,000")</f>
        <v>0,000</v>
      </c>
      <c r="BD3" s="50" t="str">
        <f>IFERROR((_xlfn.XLOOKUP(F$2,'RECUPERACAO NACIONAL'!$A$23:$A$27,'RECUPERACAO NACIONAL'!$O$23:$O$27,"",0,1)),"0,000")</f>
        <v>0,000</v>
      </c>
      <c r="BE3" s="50" t="str">
        <f>IFERROR((_xlfn.XLOOKUP(G$2,'RECUPERACAO NACIONAL'!$A$23:$A$27,'RECUPERACAO NACIONAL'!$O$23:$O$27,"",0,1)),"0,000")</f>
        <v>0,000</v>
      </c>
      <c r="BF3" s="50" t="str">
        <f>IFERROR((_xlfn.XLOOKUP(H$2,'RECUPERACAO NACIONAL'!$A$23:$A$27,'RECUPERACAO NACIONAL'!$O$23:$O$27,"",0,1)),"0,000")</f>
        <v>0,000</v>
      </c>
      <c r="BG3" s="50" t="str">
        <f>IFERROR((_xlfn.XLOOKUP(I$2,'RECUPERACAO NACIONAL'!$A$23:$A$27,'RECUPERACAO NACIONAL'!$O$23:$O$27,"",0,1)),"0,000")</f>
        <v>0,000</v>
      </c>
      <c r="BH3" s="50" t="str">
        <f>IFERROR((_xlfn.XLOOKUP(J$2,'RECUPERACAO NACIONAL'!$A$23:$A$27,'RECUPERACAO NACIONAL'!$O$23:$O$27,"",0,1)),"0,000")</f>
        <v>0,000</v>
      </c>
      <c r="BI3" s="50" t="str">
        <f>IFERROR((_xlfn.XLOOKUP(F$2,'RECUPERACAO NACIONAL'!$A$23:$A$27,'RECUPERACAO NACIONAL'!$J$23:$J$27,"",0,1)),"0,000")</f>
        <v>0,000</v>
      </c>
      <c r="BJ3" s="50" t="str">
        <f>IFERROR((_xlfn.XLOOKUP(G$2,'RECUPERACAO NACIONAL'!$A$23:$A$27,'RECUPERACAO NACIONAL'!$J$23:$J$27,"",0,1)),"0,000")</f>
        <v>0,000</v>
      </c>
      <c r="BK3" s="50" t="str">
        <f>IFERROR((_xlfn.XLOOKUP(H$2,'RECUPERACAO NACIONAL'!$A$23:$A$27,'RECUPERACAO NACIONAL'!$J$23:$J$27,"",0,1)),"0,000")</f>
        <v>0,000</v>
      </c>
      <c r="BL3" s="50" t="str">
        <f>IFERROR((_xlfn.XLOOKUP(I$2,'RECUPERACAO NACIONAL'!$A$23:$A$27,'RECUPERACAO NACIONAL'!$J$23:$J$27,"",0,1)),"0,000")</f>
        <v>0,000</v>
      </c>
      <c r="BM3" s="50" t="str">
        <f>IFERROR((_xlfn.XLOOKUP(J$2,'RECUPERACAO NACIONAL'!$A$23:$A$27,'RECUPERACAO NACIONAL'!$J$23:$J$27,"",0,1)),"0,000")</f>
        <v>0,000</v>
      </c>
      <c r="BN3" s="50" t="str">
        <f>IFERROR((_xlfn.XLOOKUP(F$2,'RECUPERACAO NACIONAL'!$A$23:$A$27,'RECUPERACAO NACIONAL'!$K$23:$K$27,"",0,1)),"0,000")</f>
        <v>0,000</v>
      </c>
      <c r="BO3" s="50" t="str">
        <f>IFERROR((_xlfn.XLOOKUP(G$2,'RECUPERACAO NACIONAL'!$A$23:$A$27,'RECUPERACAO NACIONAL'!$K$23:$K$27,"",0,1)),"0,000")</f>
        <v>0,000</v>
      </c>
      <c r="BP3" s="50" t="str">
        <f>IFERROR((_xlfn.XLOOKUP(H$2,'RECUPERACAO NACIONAL'!$A$23:$A$27,'RECUPERACAO NACIONAL'!$K$23:$K$27,"",0,1)),"0,000")</f>
        <v>0,000</v>
      </c>
      <c r="BQ3" s="50" t="str">
        <f>IFERROR((_xlfn.XLOOKUP(I$2,'RECUPERACAO NACIONAL'!$A$23:$A$27,'RECUPERACAO NACIONAL'!$K$23:$K$27,"",0,1)),"0,000")</f>
        <v>0,000</v>
      </c>
      <c r="BR3" s="50" t="str">
        <f>IFERROR((_xlfn.XLOOKUP(J$2,'RECUPERACAO NACIONAL'!$A$23:$A$27,'RECUPERACAO NACIONAL'!$K$23:$K$27,"",0,1)),"0,000")</f>
        <v>0,000</v>
      </c>
      <c r="BS3" s="50" t="str">
        <f>IFERROR((_xlfn.XLOOKUP(F$2,'RECUPERACAO NACIONAL'!$A$23:$A$27,'RECUPERACAO NACIONAL'!$P$23:$P$27,"",0,1)),"0,000")</f>
        <v>0,000</v>
      </c>
      <c r="BT3" s="50" t="str">
        <f>IFERROR((_xlfn.XLOOKUP(G$2,'RECUPERACAO NACIONAL'!$A$23:$A$27,'RECUPERACAO NACIONAL'!$P$23:$P$27,"",0,1)),"0,000")</f>
        <v>0,000</v>
      </c>
      <c r="BU3" s="50" t="str">
        <f>IFERROR((_xlfn.XLOOKUP(H$2,'RECUPERACAO NACIONAL'!$A$23:$A$27,'RECUPERACAO NACIONAL'!$P$23:$P$27,"",0,1)),"0,000")</f>
        <v>0,000</v>
      </c>
      <c r="BV3" s="50" t="str">
        <f>IFERROR((_xlfn.XLOOKUP(I$2,'RECUPERACAO NACIONAL'!$A$23:$A$27,'RECUPERACAO NACIONAL'!$P$23:$P$27,"",0,1)),"0,000")</f>
        <v>0,000</v>
      </c>
      <c r="BW3" s="50" t="str">
        <f>IFERROR((_xlfn.XLOOKUP(J$2,'RECUPERACAO NACIONAL'!$A$23:$A$27,'RECUPERACAO NACIONAL'!$P$23:$P$27,"",0,1)),"0,000")</f>
        <v>0,000</v>
      </c>
      <c r="BX3" s="50" t="str">
        <f>IFERROR((_xlfn.XLOOKUP(F$2,'RECUPERACAO NACIONAL'!$A$23:$A$27,'RECUPERACAO NACIONAL'!$Q$23:$Q$27,"",0,1)),"0,000")</f>
        <v>0,000</v>
      </c>
      <c r="BY3" s="50" t="str">
        <f>IFERROR((_xlfn.XLOOKUP(G$2,'RECUPERACAO NACIONAL'!$A$23:$A$27,'RECUPERACAO NACIONAL'!$Q$23:$Q$27,"",0,1)),"0,000")</f>
        <v>0,000</v>
      </c>
      <c r="BZ3" s="50" t="str">
        <f>IFERROR((_xlfn.XLOOKUP(H$2,'RECUPERACAO NACIONAL'!$A$23:$A$27,'RECUPERACAO NACIONAL'!$Q$23:$Q$27,"",0,1)),"0,000")</f>
        <v>0,000</v>
      </c>
      <c r="CA3" s="50" t="str">
        <f>IFERROR((_xlfn.XLOOKUP(I$2,'RECUPERACAO NACIONAL'!$A$23:$A$27,'RECUPERACAO NACIONAL'!$Q$23:$Q$27,"",0,1)),"0,000")</f>
        <v>0,000</v>
      </c>
      <c r="CB3" s="50" t="str">
        <f>IFERROR((_xlfn.XLOOKUP(J$2,'RECUPERACAO NACIONAL'!$A$23:$A$27,'RECUPERACAO NACIONAL'!$Q$23:$Q$27,"",0,1)),"0,000")</f>
        <v>0,000</v>
      </c>
      <c r="CC3" s="50" t="str">
        <f>IFERROR((_xlfn.XLOOKUP(F$2,'RECUPERACAO NACIONAL'!$A$23:$A$27,'RECUPERACAO NACIONAL'!$R$23:$R$27,"",0,1)),"0,000")</f>
        <v>0,000</v>
      </c>
      <c r="CD3" s="50" t="str">
        <f>IFERROR((_xlfn.XLOOKUP(G$2,'RECUPERACAO NACIONAL'!$A$23:$A$27,'RECUPERACAO NACIONAL'!$R$23:$R$27,"",0,1)),"0,000")</f>
        <v>0,000</v>
      </c>
      <c r="CE3" s="50" t="str">
        <f>IFERROR((_xlfn.XLOOKUP(H$2,'RECUPERACAO NACIONAL'!$A$23:$A$27,'RECUPERACAO NACIONAL'!$R$23:$R$27,"",0,1)),"0,000")</f>
        <v>0,000</v>
      </c>
      <c r="CF3" s="50" t="str">
        <f>IFERROR((_xlfn.XLOOKUP(I$2,'RECUPERACAO NACIONAL'!$A$23:$A$27,'RECUPERACAO NACIONAL'!$R$23:$R$27,"",0,1)),"0,000")</f>
        <v>0,000</v>
      </c>
      <c r="CG3" s="50" t="str">
        <f>IFERROR((_xlfn.XLOOKUP(J$2,'RECUPERACAO NACIONAL'!$A$23:$A$27,'RECUPERACAO NACIONAL'!$R$23:$R$27,"",0,1)),"0,000")</f>
        <v>0,000</v>
      </c>
      <c r="CH3" s="50" t="str">
        <f>IFERROR((_xlfn.XLOOKUP(F$2,'RECUPERACAO NACIONAL'!$A$23:$A$27,'RECUPERACAO NACIONAL'!$S$23:$S$27,"",0,1)),"0,000")</f>
        <v>0,000</v>
      </c>
      <c r="CI3" s="50" t="str">
        <f>IFERROR((_xlfn.XLOOKUP(G$2,'RECUPERACAO NACIONAL'!$A$23:$A$27,'RECUPERACAO NACIONAL'!$S$23:$S$27,"",0,1)),"0,000")</f>
        <v>0,000</v>
      </c>
      <c r="CJ3" s="50" t="str">
        <f>IFERROR((_xlfn.XLOOKUP(H$2,'RECUPERACAO NACIONAL'!$A$23:$A$27,'RECUPERACAO NACIONAL'!$S$23:$S$27,"",0,1)),"0,000")</f>
        <v>0,000</v>
      </c>
      <c r="CK3" s="50" t="str">
        <f>IFERROR((_xlfn.XLOOKUP(I$2,'RECUPERACAO NACIONAL'!$A$23:$A$27,'RECUPERACAO NACIONAL'!$S$23:$S$27,"",0,1)),"0,000")</f>
        <v>0,000</v>
      </c>
      <c r="CL3" s="50" t="str">
        <f>IFERROR((_xlfn.XLOOKUP(J$2,'RECUPERACAO NACIONAL'!$A$23:$A$27,'RECUPERACAO NACIONAL'!$S$23:$S$27,"",0,1)),"0,000")</f>
        <v>0,000</v>
      </c>
      <c r="CM3" s="50" t="str">
        <f>IFERROR((_xlfn.XLOOKUP(F$2,'RECUPERACAO NACIONAL'!$A$23:$A$27,'RECUPERACAO NACIONAL'!$T$23:$T$27,"",0,1)),"0,000")</f>
        <v>0,000</v>
      </c>
      <c r="CN3" s="50" t="str">
        <f>IFERROR((_xlfn.XLOOKUP(G$2,'RECUPERACAO NACIONAL'!$A$23:$A$27,'RECUPERACAO NACIONAL'!$T$23:$T$27,"",0,1)),"0,000")</f>
        <v>0,000</v>
      </c>
      <c r="CO3" s="50" t="str">
        <f>IFERROR((_xlfn.XLOOKUP(H$2,'RECUPERACAO NACIONAL'!$A$23:$A$27,'RECUPERACAO NACIONAL'!$T$23:$T$27,"",0,1)),"0,000")</f>
        <v>0,000</v>
      </c>
      <c r="CP3" s="50" t="str">
        <f>IFERROR((_xlfn.XLOOKUP(I$2,'RECUPERACAO NACIONAL'!$A$23:$A$27,'RECUPERACAO NACIONAL'!$T$23:$T$27,"",0,1)),"0,000")</f>
        <v>0,000</v>
      </c>
      <c r="CQ3" s="50" t="str">
        <f>IFERROR((_xlfn.XLOOKUP(J$2,'RECUPERACAO NACIONAL'!$A$23:$A$27,'RECUPERACAO NACIONAL'!$T$23:$T$27,"",0,1)),"0,000")</f>
        <v>0,000</v>
      </c>
      <c r="CR3" s="50" t="str">
        <f>IFERROR((_xlfn.XLOOKUP(F$2,'RECUPERACAO NACIONAL'!$A$23:$A$27,'RECUPERACAO NACIONAL'!$U$23:$U$27,"",0,1)),"0,000")</f>
        <v>0,000</v>
      </c>
      <c r="CS3" s="50" t="str">
        <f>IFERROR((_xlfn.XLOOKUP(G$2,'RECUPERACAO NACIONAL'!$A$23:$A$27,'RECUPERACAO NACIONAL'!$U$23:$U$27,"",0,1)),"0,000")</f>
        <v>0,000</v>
      </c>
      <c r="CT3" s="50" t="str">
        <f>IFERROR((_xlfn.XLOOKUP(H$2,'RECUPERACAO NACIONAL'!$A$23:$A$27,'RECUPERACAO NACIONAL'!$U$23:$U$27,"",0,1)),"0,000")</f>
        <v>0,000</v>
      </c>
      <c r="CU3" s="50" t="str">
        <f>IFERROR((_xlfn.XLOOKUP(I$2,'RECUPERACAO NACIONAL'!$A$23:$A$27,'RECUPERACAO NACIONAL'!$U$23:$U$27,"",0,1)),"0,000")</f>
        <v>0,000</v>
      </c>
      <c r="CV3" s="50" t="str">
        <f>IFERROR((_xlfn.XLOOKUP(J$2,'RECUPERACAO NACIONAL'!$A$23:$A$27,'RECUPERACAO NACIONAL'!$U$23:$U$27,"",0,1)),"0,000")</f>
        <v>0,000</v>
      </c>
      <c r="CW3" s="50" t="str">
        <f>IFERROR((_xlfn.XLOOKUP(F$2,'RECUPERACAO NACIONAL'!$A$23:$A$27,'RECUPERACAO NACIONAL'!$V$23:$V$27,"",0,1)),"0,000")</f>
        <v>0,000</v>
      </c>
      <c r="CX3" s="50" t="str">
        <f>IFERROR((_xlfn.XLOOKUP(G$2,'RECUPERACAO NACIONAL'!$A$23:$A$27,'RECUPERACAO NACIONAL'!$V$23:$V$27,"",0,1)),"0,000")</f>
        <v>0,000</v>
      </c>
      <c r="CY3" s="50" t="str">
        <f>IFERROR((_xlfn.XLOOKUP(H$2,'RECUPERACAO NACIONAL'!$A$23:$A$27,'RECUPERACAO NACIONAL'!$V$23:$V$27,"",0,1)),"0,000")</f>
        <v>0,000</v>
      </c>
      <c r="CZ3" s="50" t="str">
        <f>IFERROR((_xlfn.XLOOKUP(I$2,'RECUPERACAO NACIONAL'!$A$23:$A$27,'RECUPERACAO NACIONAL'!$V$23:$V$27,"",0,1)),"0,000")</f>
        <v>0,000</v>
      </c>
      <c r="DA3" s="50" t="str">
        <f>IFERROR((_xlfn.XLOOKUP(J$2,'RECUPERACAO NACIONAL'!$A$23:$A$27,'RECUPERACAO NACIONAL'!$V$23:$V$27,"",0,1)),"0,000")</f>
        <v>0,000</v>
      </c>
      <c r="DB3" s="50" t="str">
        <f>IFERROR((_xlfn.XLOOKUP(F$2,'RECUPERACAO NACIONAL'!$A$23:$A$27,'RECUPERACAO NACIONAL'!$W$23:$W$27,"",0,1)),"0,000")</f>
        <v>0,000</v>
      </c>
      <c r="DC3" s="50" t="str">
        <f>IFERROR((_xlfn.XLOOKUP(G$2,'RECUPERACAO NACIONAL'!$A$23:$A$27,'RECUPERACAO NACIONAL'!$W$23:$W$27,"",0,1)),"0,000")</f>
        <v>0,000</v>
      </c>
      <c r="DD3" s="50" t="str">
        <f>IFERROR((_xlfn.XLOOKUP(H$2,'RECUPERACAO NACIONAL'!$A$23:$A$27,'RECUPERACAO NACIONAL'!$W$23:$W$27,"",0,1)),"0,000")</f>
        <v>0,000</v>
      </c>
      <c r="DE3" s="50" t="str">
        <f>IFERROR((_xlfn.XLOOKUP(I$2,'RECUPERACAO NACIONAL'!$A$23:$A$27,'RECUPERACAO NACIONAL'!$W$23:$W$27,"",0,1)),"0,000")</f>
        <v>0,000</v>
      </c>
      <c r="DF3" s="50" t="str">
        <f>IFERROR((_xlfn.XLOOKUP(J$2,'RECUPERACAO NACIONAL'!$A$23:$A$27,'RECUPERACAO NACIONAL'!$W$23:$W$27,"",0,1)),"0,000")</f>
        <v>0,000</v>
      </c>
      <c r="DG3" s="50" t="str">
        <f>IFERROR((_xlfn.XLOOKUP(F$2,'RECUPERACAO NACIONAL'!$A$23:$A$27,'RECUPERACAO NACIONAL'!$X$23:$X$27,"",0,1)),"0,000")</f>
        <v>0,000</v>
      </c>
      <c r="DH3" s="50" t="str">
        <f>IFERROR((_xlfn.XLOOKUP(G$2,'RECUPERACAO NACIONAL'!$A$23:$A$27,'RECUPERACAO NACIONAL'!$X$23:$X$27,"",0,1)),"0,000")</f>
        <v>0,000</v>
      </c>
      <c r="DI3" s="50" t="str">
        <f>IFERROR((_xlfn.XLOOKUP(H$2,'RECUPERACAO NACIONAL'!$A$23:$A$27,'RECUPERACAO NACIONAL'!$X$23:$X$27,"",0,1)),"0,000")</f>
        <v>0,000</v>
      </c>
      <c r="DJ3" s="50" t="str">
        <f>IFERROR((_xlfn.XLOOKUP(I$2,'RECUPERACAO NACIONAL'!$A$23:$A$27,'RECUPERACAO NACIONAL'!$X$23:$X$27,"",0,1)),"0,000")</f>
        <v>0,000</v>
      </c>
      <c r="DK3" s="50" t="str">
        <f>IFERROR((_xlfn.XLOOKUP(J$2,'RECUPERACAO NACIONAL'!$A$23:$A$27,'RECUPERACAO NACIONAL'!$X$23:$X$27,"",0,1)),"0,000")</f>
        <v>0,000</v>
      </c>
      <c r="DL3" s="50" t="str">
        <f>IFERROR((_xlfn.XLOOKUP(F$2,'RECUPERACAO NACIONAL'!$A$23:$A$27,'RECUPERACAO NACIONAL'!$Y$23:$Y$27,"",0,1)),"0,000")</f>
        <v>0,000</v>
      </c>
      <c r="DM3" s="50" t="str">
        <f>IFERROR((_xlfn.XLOOKUP(G$2,'RECUPERACAO NACIONAL'!$A$23:$A$27,'RECUPERACAO NACIONAL'!$Y$23:$Y$27,"",0,1)),"0,000")</f>
        <v>0,000</v>
      </c>
      <c r="DN3" s="50" t="str">
        <f>IFERROR((_xlfn.XLOOKUP(H$2,'RECUPERACAO NACIONAL'!$A$23:$A$27,'RECUPERACAO NACIONAL'!$Y$23:$Y$27,"",0,1)),"0,000")</f>
        <v>0,000</v>
      </c>
      <c r="DO3" s="50" t="str">
        <f>IFERROR((_xlfn.XLOOKUP(I$2,'RECUPERACAO NACIONAL'!$A$23:$A$27,'RECUPERACAO NACIONAL'!$Y$23:$Y$27,"",0,1)),"0,000")</f>
        <v>0,000</v>
      </c>
      <c r="DP3" s="50" t="str">
        <f>IFERROR((_xlfn.XLOOKUP(J$2,'RECUPERACAO NACIONAL'!$A$23:$A$27,'RECUPERACAO NACIONAL'!$Y$23:$Y$27,"",0,1)),"0,000")</f>
        <v>0,000</v>
      </c>
      <c r="DQ3" s="50" t="str">
        <f>IFERROR((_xlfn.XLOOKUP(F$2,'RECUPERACAO NACIONAL'!$A$23:$A$27,'RECUPERACAO NACIONAL'!$Z$23:$Z$27,"",0,1)),"0,000")</f>
        <v>0,000</v>
      </c>
      <c r="DR3" s="50" t="str">
        <f>IFERROR((_xlfn.XLOOKUP(G$2,'RECUPERACAO NACIONAL'!$A$23:$A$27,'RECUPERACAO NACIONAL'!$Z$23:$Z$27,"",0,1)),"0,000")</f>
        <v>0,000</v>
      </c>
      <c r="DS3" s="50" t="str">
        <f>IFERROR((_xlfn.XLOOKUP(H$2,'RECUPERACAO NACIONAL'!$A$23:$A$27,'RECUPERACAO NACIONAL'!$Z$23:$Z$27,"",0,1)),"0,000")</f>
        <v>0,000</v>
      </c>
      <c r="DT3" s="50" t="str">
        <f>IFERROR((_xlfn.XLOOKUP(I$2,'RECUPERACAO NACIONAL'!$A$23:$A$27,'RECUPERACAO NACIONAL'!$Z$23:$Z$27,"",0,1)),"0,000")</f>
        <v>0,000</v>
      </c>
      <c r="DU3" s="50" t="str">
        <f>IFERROR((_xlfn.XLOOKUP(J$2,'RECUPERACAO NACIONAL'!$A$23:$A$27,'RECUPERACAO NACIONAL'!$Z$23:$Z$27,"",0,1)),"0,000")</f>
        <v>0,000</v>
      </c>
      <c r="DV3" s="50" t="str">
        <f>IFERROR((_xlfn.XLOOKUP(F$2,'RECUPERACAO NACIONAL'!$A$23:$A$27,'RECUPERACAO NACIONAL'!$AA$23:$AA$27,"",0,1)),"0,000")</f>
        <v>0,000</v>
      </c>
      <c r="DW3" s="50" t="str">
        <f>IFERROR((_xlfn.XLOOKUP(G$2,'RECUPERACAO NACIONAL'!$A$23:$A$27,'RECUPERACAO NACIONAL'!$AA$23:$AA$27,"",0,1)),"0,000")</f>
        <v>0,000</v>
      </c>
      <c r="DX3" s="50" t="str">
        <f>IFERROR((_xlfn.XLOOKUP(H$2,'RECUPERACAO NACIONAL'!$A$23:$A$27,'RECUPERACAO NACIONAL'!$AA$23:$AA$27,"",0,1)),"0,000")</f>
        <v>0,000</v>
      </c>
      <c r="DY3" s="50" t="str">
        <f>IFERROR((_xlfn.XLOOKUP(I$2,'RECUPERACAO NACIONAL'!$A$23:$A$27,'RECUPERACAO NACIONAL'!$AA$23:$AA$27,"",0,1)),"0,000")</f>
        <v>0,000</v>
      </c>
      <c r="DZ3" s="50" t="str">
        <f>IFERROR((_xlfn.XLOOKUP(J$2,'RECUPERACAO NACIONAL'!$A$23:$A$27,'RECUPERACAO NACIONAL'!$AA$23:$AA$27,"",0,1)),"0,000")</f>
        <v>0,000</v>
      </c>
      <c r="EA3" s="50" t="str">
        <f>IFERROR((_xlfn.XLOOKUP(F$2,'RECUPERACAO NACIONAL'!$A$23:$A$27,'RECUPERACAO NACIONAL'!$AB$23:$AB$27,"",0,1)),"0,000")</f>
        <v>0,000</v>
      </c>
      <c r="EB3" s="50" t="str">
        <f>IFERROR((_xlfn.XLOOKUP(G$2,'RECUPERACAO NACIONAL'!$A$23:$A$27,'RECUPERACAO NACIONAL'!$AB$23:$AB$27,"",0,1)),"0,000")</f>
        <v>0,000</v>
      </c>
      <c r="EC3" s="50" t="str">
        <f>IFERROR((_xlfn.XLOOKUP(H$2,'RECUPERACAO NACIONAL'!$A$23:$A$27,'RECUPERACAO NACIONAL'!$AB$23:$AB$27,"",0,1)),"0,000")</f>
        <v>0,000</v>
      </c>
      <c r="ED3" s="50" t="str">
        <f>IFERROR((_xlfn.XLOOKUP(I$2,'RECUPERACAO NACIONAL'!$A$23:$A$27,'RECUPERACAO NACIONAL'!$AB$23:$AB$27,"",0,1)),"0,000")</f>
        <v>0,000</v>
      </c>
      <c r="EE3" s="50" t="str">
        <f>IFERROR((_xlfn.XLOOKUP(J$2,'RECUPERACAO NACIONAL'!$A$23:$A$27,'RECUPERACAO NACIONAL'!$AB$23:$AB$27,"",0,1)),"0,000")</f>
        <v>0,000</v>
      </c>
      <c r="EF3" s="50" t="str">
        <f>IFERROR((_xlfn.XLOOKUP(F$2,'RECUPERACAO NACIONAL'!$A$23:$A$27,'RECUPERACAO NACIONAL'!$AC$23:$AC$27,"",0,1)),"0,000")</f>
        <v>0,000</v>
      </c>
      <c r="EG3" s="50" t="str">
        <f>IFERROR((_xlfn.XLOOKUP(G$2,'RECUPERACAO NACIONAL'!$A$23:$A$27,'RECUPERACAO NACIONAL'!$AC$23:$AC$27,"",0,1)),"0,000")</f>
        <v>0,000</v>
      </c>
      <c r="EH3" s="50" t="str">
        <f>IFERROR((_xlfn.XLOOKUP(H$2,'RECUPERACAO NACIONAL'!$A$23:$A$27,'RECUPERACAO NACIONAL'!$AC$23:$AC$27,"",0,1)),"0,000")</f>
        <v>0,000</v>
      </c>
      <c r="EI3" s="50" t="str">
        <f>IFERROR((_xlfn.XLOOKUP(I$2,'RECUPERACAO NACIONAL'!$A$23:$A$27,'RECUPERACAO NACIONAL'!$AC$23:$AC$27,"",0,1)),"0,000")</f>
        <v>0,000</v>
      </c>
      <c r="EJ3" s="50" t="str">
        <f>IFERROR((_xlfn.XLOOKUP(J$2,'RECUPERACAO NACIONAL'!$A$23:$A$27,'RECUPERACAO NACIONAL'!$AC$23:$AC$27,"",0,1)),"0,000")</f>
        <v>0,000</v>
      </c>
      <c r="EK3" s="50" t="str">
        <f>IFERROR((_xlfn.XLOOKUP(F$2,'RECUPERACAO NACIONAL'!$A$23:$A$27,'RECUPERACAO NACIONAL'!$AD$23:$AD$27,"",0,1)),"0,000")</f>
        <v>0,000</v>
      </c>
      <c r="EL3" s="50" t="str">
        <f>IFERROR((_xlfn.XLOOKUP(G$2,'RECUPERACAO NACIONAL'!$A$23:$A$27,'RECUPERACAO NACIONAL'!$AD$23:$AD$27,"",0,1)),"0,000")</f>
        <v>0,000</v>
      </c>
      <c r="EM3" s="50" t="str">
        <f>IFERROR((_xlfn.XLOOKUP(H$2,'RECUPERACAO NACIONAL'!$A$23:$A$27,'RECUPERACAO NACIONAL'!$AD$23:$AD$27,"",0,1)),"0,000")</f>
        <v>0,000</v>
      </c>
      <c r="EN3" s="50" t="str">
        <f>IFERROR((_xlfn.XLOOKUP(I$2,'RECUPERACAO NACIONAL'!$A$23:$A$27,'RECUPERACAO NACIONAL'!$AD$23:$AD$27,"",0,1)),"0,000")</f>
        <v>0,000</v>
      </c>
      <c r="EO3" s="50" t="str">
        <f>IFERROR((_xlfn.XLOOKUP(J$2,'RECUPERACAO NACIONAL'!$A$23:$A$27,'RECUPERACAO NACIONAL'!$AD$23:$AD$27,"",0,1)),"0,000")</f>
        <v>0,000</v>
      </c>
    </row>
  </sheetData>
  <sheetProtection algorithmName="SHA-512" hashValue="bbORYHUgFQJTidfSl0IkJGb4/MsSCgc3b3Y5rwYr+gwB9JaGP4oCa/PThjjQHCu0vmHIL/5h5ljD66oLmIpQaw==" saltValue="gvWcosl+0jPz8NlRXXEFQQ==" spinCount="100000" sheet="1" objects="1" scenarios="1"/>
  <mergeCells count="29">
    <mergeCell ref="AE1:AI1"/>
    <mergeCell ref="K1:O1"/>
    <mergeCell ref="A1:E1"/>
    <mergeCell ref="F1:J1"/>
    <mergeCell ref="P1:T1"/>
    <mergeCell ref="U1:Y1"/>
    <mergeCell ref="Z1:AD1"/>
    <mergeCell ref="CM1:CQ1"/>
    <mergeCell ref="AJ1:AN1"/>
    <mergeCell ref="AO1:AS1"/>
    <mergeCell ref="AT1:AX1"/>
    <mergeCell ref="AY1:BC1"/>
    <mergeCell ref="BD1:BH1"/>
    <mergeCell ref="BI1:BM1"/>
    <mergeCell ref="BN1:BR1"/>
    <mergeCell ref="BS1:BW1"/>
    <mergeCell ref="BX1:CB1"/>
    <mergeCell ref="CC1:CG1"/>
    <mergeCell ref="CH1:CL1"/>
    <mergeCell ref="DV1:DZ1"/>
    <mergeCell ref="EA1:EE1"/>
    <mergeCell ref="EF1:EJ1"/>
    <mergeCell ref="EK1:EO1"/>
    <mergeCell ref="CR1:CV1"/>
    <mergeCell ref="CW1:DA1"/>
    <mergeCell ref="DB1:DF1"/>
    <mergeCell ref="DG1:DK1"/>
    <mergeCell ref="DL1:DP1"/>
    <mergeCell ref="DQ1:DU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AA21"/>
  <sheetViews>
    <sheetView topLeftCell="A22" workbookViewId="0">
      <selection activeCell="A21" sqref="A1:XFD21"/>
    </sheetView>
  </sheetViews>
  <sheetFormatPr defaultRowHeight="15.6" x14ac:dyDescent="0.3"/>
  <cols>
    <col min="1" max="1" width="7.69921875" bestFit="1" customWidth="1"/>
    <col min="2" max="3" width="7" bestFit="1" customWidth="1"/>
    <col min="4" max="4" width="7.09765625" bestFit="1" customWidth="1"/>
    <col min="5" max="5" width="6.69921875" bestFit="1" customWidth="1"/>
    <col min="6" max="6" width="6.8984375" bestFit="1" customWidth="1"/>
    <col min="7" max="7" width="6.69921875" bestFit="1" customWidth="1"/>
    <col min="8" max="8" width="7.09765625" bestFit="1" customWidth="1"/>
    <col min="9" max="9" width="6.8984375" bestFit="1" customWidth="1"/>
    <col min="10" max="10" width="6.69921875" bestFit="1" customWidth="1"/>
    <col min="11" max="11" width="6.8984375" bestFit="1" customWidth="1"/>
    <col min="12" max="12" width="6.69921875" bestFit="1" customWidth="1"/>
    <col min="13" max="13" width="6.19921875" bestFit="1" customWidth="1"/>
    <col min="14" max="14" width="6.8984375" bestFit="1" customWidth="1"/>
    <col min="15" max="15" width="7.09765625" bestFit="1" customWidth="1"/>
    <col min="16" max="17" width="6.8984375" bestFit="1" customWidth="1"/>
    <col min="18" max="18" width="7" bestFit="1" customWidth="1"/>
    <col min="19" max="20" width="6.8984375" bestFit="1" customWidth="1"/>
    <col min="21" max="21" width="6.69921875" bestFit="1" customWidth="1"/>
    <col min="22" max="22" width="7.09765625" bestFit="1" customWidth="1"/>
    <col min="23" max="23" width="6.69921875" bestFit="1" customWidth="1"/>
    <col min="24" max="27" width="6.8984375" bestFit="1" customWidth="1"/>
  </cols>
  <sheetData>
    <row r="1" spans="1:27" ht="16.2" hidden="1" thickBot="1" x14ac:dyDescent="0.35">
      <c r="A1" s="20" t="s">
        <v>23</v>
      </c>
      <c r="B1" s="21" t="s">
        <v>24</v>
      </c>
      <c r="C1" s="21" t="s">
        <v>26</v>
      </c>
      <c r="D1" s="21" t="s">
        <v>25</v>
      </c>
      <c r="E1" s="21" t="s">
        <v>16</v>
      </c>
      <c r="F1" s="21" t="s">
        <v>14</v>
      </c>
      <c r="G1" s="21" t="s">
        <v>20</v>
      </c>
      <c r="H1" s="21" t="s">
        <v>21</v>
      </c>
      <c r="I1" s="21" t="s">
        <v>19</v>
      </c>
      <c r="J1" s="22" t="s">
        <v>15</v>
      </c>
      <c r="K1" s="21" t="s">
        <v>18</v>
      </c>
      <c r="L1" s="21" t="s">
        <v>17</v>
      </c>
      <c r="M1" s="21" t="s">
        <v>22</v>
      </c>
      <c r="N1" s="21" t="s">
        <v>27</v>
      </c>
      <c r="O1" s="21" t="s">
        <v>28</v>
      </c>
      <c r="P1" s="21" t="s">
        <v>29</v>
      </c>
      <c r="Q1" s="21" t="s">
        <v>30</v>
      </c>
      <c r="R1" s="21" t="s">
        <v>31</v>
      </c>
      <c r="S1" s="21" t="s">
        <v>32</v>
      </c>
      <c r="T1" s="22" t="s">
        <v>33</v>
      </c>
      <c r="U1" s="21" t="s">
        <v>13</v>
      </c>
      <c r="V1" s="21" t="s">
        <v>12</v>
      </c>
      <c r="W1" s="21" t="s">
        <v>11</v>
      </c>
      <c r="X1" s="21" t="s">
        <v>10</v>
      </c>
      <c r="Y1" s="21" t="s">
        <v>9</v>
      </c>
      <c r="Z1" s="21" t="s">
        <v>8</v>
      </c>
      <c r="AA1" s="24" t="s">
        <v>34</v>
      </c>
    </row>
    <row r="2" spans="1:27" hidden="1" x14ac:dyDescent="0.3">
      <c r="A2" s="52">
        <v>1.4313636210405552E-2</v>
      </c>
      <c r="B2" s="52">
        <v>3.5087559163281164E-2</v>
      </c>
      <c r="C2" s="52">
        <v>2.978853137173228E-2</v>
      </c>
      <c r="D2" s="52">
        <v>2.352771299459476E-2</v>
      </c>
      <c r="E2" s="52">
        <v>9.713591184763077E-3</v>
      </c>
      <c r="F2" s="52">
        <v>5.0110464580232106E-2</v>
      </c>
      <c r="G2" s="52">
        <v>2.4432624495853757E-2</v>
      </c>
      <c r="H2" s="52">
        <v>1.5652704588869672E-2</v>
      </c>
      <c r="I2" s="52">
        <v>1.1838908944947451E-2</v>
      </c>
      <c r="J2" s="52">
        <v>7.2399880272164862E-3</v>
      </c>
      <c r="K2" s="52">
        <v>1.1001914022057623E-2</v>
      </c>
      <c r="L2" s="52">
        <v>3.1595998686864329E-2</v>
      </c>
      <c r="M2" s="52">
        <v>9.5684000101837838E-3</v>
      </c>
      <c r="N2" s="52">
        <v>2.73562133306765E-3</v>
      </c>
      <c r="O2" s="52">
        <v>2.028394651330671E-2</v>
      </c>
      <c r="P2" s="52">
        <v>1.9644993206371576E-3</v>
      </c>
      <c r="Q2" s="52">
        <v>2.9753105858938606E-2</v>
      </c>
      <c r="R2" s="52">
        <v>8.5360453424155117E-3</v>
      </c>
      <c r="S2" s="52">
        <v>2.4345740811862783E-3</v>
      </c>
      <c r="T2" s="52">
        <v>7.1946520239609731E-3</v>
      </c>
      <c r="U2" s="52">
        <v>2.5495689031738065E-2</v>
      </c>
      <c r="V2" s="52">
        <v>0.10295898306915272</v>
      </c>
      <c r="W2" s="52">
        <v>6.3022650811004458E-2</v>
      </c>
      <c r="X2" s="52">
        <v>0.28225619821087622</v>
      </c>
      <c r="Y2" s="52">
        <v>6.3768434677989011E-2</v>
      </c>
      <c r="Z2" s="52">
        <v>6.4007920571030566E-2</v>
      </c>
      <c r="AA2" s="52">
        <v>5.1715644873693976E-2</v>
      </c>
    </row>
    <row r="3" spans="1:27" hidden="1" x14ac:dyDescent="0.3"/>
    <row r="4" spans="1:27" ht="16.2" hidden="1" thickBot="1" x14ac:dyDescent="0.35">
      <c r="A4" s="140" t="s">
        <v>60</v>
      </c>
      <c r="B4" s="140"/>
      <c r="C4" s="140"/>
      <c r="D4" s="140"/>
      <c r="E4" s="140" t="s">
        <v>61</v>
      </c>
      <c r="F4" s="140"/>
      <c r="G4" s="140"/>
      <c r="H4" s="140"/>
      <c r="I4" s="140"/>
      <c r="J4" s="140"/>
      <c r="K4" s="140"/>
      <c r="L4" s="140"/>
      <c r="M4" s="140"/>
      <c r="N4" s="140" t="s">
        <v>62</v>
      </c>
      <c r="O4" s="140"/>
      <c r="P4" s="140"/>
      <c r="Q4" s="140"/>
      <c r="R4" s="140"/>
      <c r="S4" s="140"/>
      <c r="T4" s="140"/>
      <c r="U4" s="140" t="s">
        <v>15</v>
      </c>
      <c r="V4" s="140"/>
      <c r="W4" s="140"/>
      <c r="X4" s="140"/>
      <c r="Y4" s="140" t="s">
        <v>63</v>
      </c>
      <c r="Z4" s="140"/>
      <c r="AA4" s="140"/>
    </row>
    <row r="5" spans="1:27" ht="16.2" hidden="1" thickBot="1" x14ac:dyDescent="0.35">
      <c r="A5" s="20" t="s">
        <v>23</v>
      </c>
      <c r="B5" s="21" t="s">
        <v>24</v>
      </c>
      <c r="C5" s="21" t="s">
        <v>26</v>
      </c>
      <c r="D5" s="21" t="s">
        <v>25</v>
      </c>
      <c r="E5" s="21" t="s">
        <v>16</v>
      </c>
      <c r="F5" s="21" t="s">
        <v>14</v>
      </c>
      <c r="G5" s="21" t="s">
        <v>20</v>
      </c>
      <c r="H5" s="21" t="s">
        <v>21</v>
      </c>
      <c r="I5" s="21" t="s">
        <v>19</v>
      </c>
      <c r="J5" s="22" t="s">
        <v>15</v>
      </c>
      <c r="K5" s="21" t="s">
        <v>18</v>
      </c>
      <c r="L5" s="21" t="s">
        <v>17</v>
      </c>
      <c r="M5" s="21" t="s">
        <v>22</v>
      </c>
      <c r="N5" s="21" t="s">
        <v>27</v>
      </c>
      <c r="O5" s="21" t="s">
        <v>28</v>
      </c>
      <c r="P5" s="21" t="s">
        <v>29</v>
      </c>
      <c r="Q5" s="21" t="s">
        <v>30</v>
      </c>
      <c r="R5" s="21" t="s">
        <v>31</v>
      </c>
      <c r="S5" s="21" t="s">
        <v>32</v>
      </c>
      <c r="T5" s="22" t="s">
        <v>33</v>
      </c>
      <c r="U5" s="21" t="s">
        <v>13</v>
      </c>
      <c r="V5" s="21" t="s">
        <v>12</v>
      </c>
      <c r="W5" s="21" t="s">
        <v>11</v>
      </c>
      <c r="X5" s="21" t="s">
        <v>10</v>
      </c>
      <c r="Y5" s="21" t="s">
        <v>9</v>
      </c>
      <c r="Z5" s="21" t="s">
        <v>8</v>
      </c>
      <c r="AA5" s="24" t="s">
        <v>34</v>
      </c>
    </row>
    <row r="6" spans="1:27" hidden="1" x14ac:dyDescent="0.3">
      <c r="A6" s="34">
        <f>A2/(SUM($A$2:$D$2))</f>
        <v>0.13934962014857979</v>
      </c>
      <c r="B6" s="34">
        <f t="shared" ref="B6:D6" si="0">B2/(SUM($A$2:$D$2))</f>
        <v>0.34159300749795407</v>
      </c>
      <c r="C6" s="34">
        <f t="shared" si="0"/>
        <v>0.29000461311272452</v>
      </c>
      <c r="D6" s="34">
        <f t="shared" si="0"/>
        <v>0.22905275924074167</v>
      </c>
      <c r="E6" s="34">
        <f>E2/(SUM($E$2:$M$2))</f>
        <v>5.6753318313268276E-2</v>
      </c>
      <c r="F6" s="34">
        <f t="shared" ref="F6:M6" si="1">F2/(SUM($E$2:$M$2))</f>
        <v>0.29277896228623651</v>
      </c>
      <c r="G6" s="34">
        <f t="shared" si="1"/>
        <v>0.14275178858843085</v>
      </c>
      <c r="H6" s="34">
        <f t="shared" si="1"/>
        <v>9.1453604449520901E-2</v>
      </c>
      <c r="I6" s="34">
        <f t="shared" si="1"/>
        <v>6.9170850929813968E-2</v>
      </c>
      <c r="J6" s="34">
        <f t="shared" si="1"/>
        <v>4.230086867742628E-2</v>
      </c>
      <c r="K6" s="34">
        <f t="shared" si="1"/>
        <v>6.428056489843674E-2</v>
      </c>
      <c r="L6" s="34">
        <f t="shared" si="1"/>
        <v>0.18460502782060978</v>
      </c>
      <c r="M6" s="34">
        <f t="shared" si="1"/>
        <v>5.5905014036256757E-2</v>
      </c>
      <c r="N6" s="34">
        <f>N2/(SUM($N$2:$T$2))</f>
        <v>3.752441159996444E-2</v>
      </c>
      <c r="O6" s="34">
        <f t="shared" ref="O6:T6" si="2">O2/(SUM($N$2:$T$2))</f>
        <v>0.27823410668590587</v>
      </c>
      <c r="P6" s="34">
        <f t="shared" si="2"/>
        <v>2.6946960898559514E-2</v>
      </c>
      <c r="Q6" s="34">
        <f t="shared" si="2"/>
        <v>0.40812219773712238</v>
      </c>
      <c r="R6" s="34">
        <f t="shared" si="2"/>
        <v>0.11708860250244217</v>
      </c>
      <c r="S6" s="34">
        <f t="shared" si="2"/>
        <v>3.3394958135742822E-2</v>
      </c>
      <c r="T6" s="34">
        <f t="shared" si="2"/>
        <v>9.868876244026295E-2</v>
      </c>
      <c r="U6" s="34">
        <f>U2/(SUM($U$2:$X$2))</f>
        <v>5.3818629872997049E-2</v>
      </c>
      <c r="V6" s="34">
        <f t="shared" ref="V6:X6" si="3">V2/(SUM($U$2:$X$2))</f>
        <v>0.21733522851651901</v>
      </c>
      <c r="W6" s="34">
        <f t="shared" si="3"/>
        <v>0.13303396952286112</v>
      </c>
      <c r="X6" s="34">
        <f t="shared" si="3"/>
        <v>0.59581217208762283</v>
      </c>
      <c r="Y6" s="34">
        <f>Y2/SUM($Y$2:$AA$2)</f>
        <v>0.35527173709353255</v>
      </c>
      <c r="Z6" s="34">
        <f t="shared" ref="Z6:AA6" si="4">Z2/SUM($Y$2:$AA$2)</f>
        <v>0.35660597980561903</v>
      </c>
      <c r="AA6" s="34">
        <f t="shared" si="4"/>
        <v>0.28812228310084831</v>
      </c>
    </row>
    <row r="7" spans="1:27" hidden="1" x14ac:dyDescent="0.3"/>
    <row r="8" spans="1:27" hidden="1" x14ac:dyDescent="0.3"/>
    <row r="9" spans="1:27" hidden="1" x14ac:dyDescent="0.3"/>
    <row r="10" spans="1:27" hidden="1" x14ac:dyDescent="0.3"/>
    <row r="11" spans="1:27" hidden="1" x14ac:dyDescent="0.3"/>
    <row r="12" spans="1:27" ht="16.2" hidden="1" thickBot="1" x14ac:dyDescent="0.35"/>
    <row r="13" spans="1:27" ht="16.2" hidden="1" thickBot="1" x14ac:dyDescent="0.35">
      <c r="A13" s="137" t="s">
        <v>53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9"/>
    </row>
    <row r="14" spans="1:27" ht="16.2" hidden="1" thickBot="1" x14ac:dyDescent="0.35">
      <c r="A14" s="41" t="s">
        <v>23</v>
      </c>
      <c r="B14" s="42" t="s">
        <v>24</v>
      </c>
      <c r="C14" s="42" t="s">
        <v>26</v>
      </c>
      <c r="D14" s="42" t="s">
        <v>25</v>
      </c>
      <c r="E14" s="42" t="s">
        <v>16</v>
      </c>
      <c r="F14" s="42" t="s">
        <v>14</v>
      </c>
      <c r="G14" s="42" t="s">
        <v>20</v>
      </c>
      <c r="H14" s="42" t="s">
        <v>21</v>
      </c>
      <c r="I14" s="42" t="s">
        <v>19</v>
      </c>
      <c r="J14" s="43" t="s">
        <v>15</v>
      </c>
      <c r="K14" s="42" t="s">
        <v>18</v>
      </c>
      <c r="L14" s="42" t="s">
        <v>17</v>
      </c>
      <c r="M14" s="42" t="s">
        <v>22</v>
      </c>
      <c r="N14" s="42" t="s">
        <v>27</v>
      </c>
      <c r="O14" s="42" t="s">
        <v>28</v>
      </c>
      <c r="P14" s="42" t="s">
        <v>29</v>
      </c>
      <c r="Q14" s="42" t="s">
        <v>30</v>
      </c>
      <c r="R14" s="42" t="s">
        <v>31</v>
      </c>
      <c r="S14" s="42" t="s">
        <v>32</v>
      </c>
      <c r="T14" s="43" t="s">
        <v>33</v>
      </c>
      <c r="U14" s="42" t="s">
        <v>13</v>
      </c>
      <c r="V14" s="42" t="s">
        <v>12</v>
      </c>
      <c r="W14" s="42" t="s">
        <v>11</v>
      </c>
      <c r="X14" s="42" t="s">
        <v>10</v>
      </c>
      <c r="Y14" s="42" t="s">
        <v>9</v>
      </c>
      <c r="Z14" s="42" t="s">
        <v>8</v>
      </c>
      <c r="AA14" s="44" t="s">
        <v>34</v>
      </c>
    </row>
    <row r="15" spans="1:27" hidden="1" x14ac:dyDescent="0.3">
      <c r="A15" s="34">
        <f>A2/($A$2+$B$2)</f>
        <v>0.28974270970838967</v>
      </c>
      <c r="B15" s="34">
        <f>B2/($A$2+$B$2)</f>
        <v>0.71025729029161033</v>
      </c>
      <c r="E15" s="34">
        <f>E2/(E2+F2+G2+I2+J2)</f>
        <v>9.4000454101686212E-2</v>
      </c>
      <c r="F15" s="34">
        <f>F2/(E2+F2+G2+I2+J2)</f>
        <v>0.48492944948899158</v>
      </c>
      <c r="G15" s="34">
        <f>G2/(E2+F2+G2+I2+J2)</f>
        <v>0.23643961886195577</v>
      </c>
      <c r="H15" s="34"/>
      <c r="I15" s="34">
        <f>I2/(E2+F2+G2+I2+J2)</f>
        <v>0.11456759871047825</v>
      </c>
      <c r="J15" s="34">
        <f>J2/(E2+F2+G2+I2+J2)</f>
        <v>7.006287883688822E-2</v>
      </c>
      <c r="N15" s="34">
        <f>N2/SUM($N$2:$T$2)</f>
        <v>3.752441159996444E-2</v>
      </c>
      <c r="O15" s="34">
        <f t="shared" ref="O15:T15" si="5">O2/SUM($N$2:$T$2)</f>
        <v>0.27823410668590587</v>
      </c>
      <c r="P15" s="34">
        <f t="shared" si="5"/>
        <v>2.6946960898559514E-2</v>
      </c>
      <c r="Q15" s="34">
        <f t="shared" si="5"/>
        <v>0.40812219773712238</v>
      </c>
      <c r="R15" s="34">
        <f t="shared" si="5"/>
        <v>0.11708860250244217</v>
      </c>
      <c r="S15" s="34">
        <f t="shared" si="5"/>
        <v>3.3394958135742822E-2</v>
      </c>
      <c r="T15" s="34">
        <f t="shared" si="5"/>
        <v>9.868876244026295E-2</v>
      </c>
      <c r="U15" s="34">
        <f>U2/SUM($U$2:$W$2)</f>
        <v>0.13315252503018041</v>
      </c>
      <c r="V15" s="34">
        <f t="shared" ref="V15:W15" si="6">V2/SUM($U$2:$W$2)</f>
        <v>0.53770849468439352</v>
      </c>
      <c r="W15" s="34">
        <f t="shared" si="6"/>
        <v>0.32913898028542615</v>
      </c>
      <c r="Y15" s="34">
        <f>Y2/(SUM($Y$2:$AA$2))</f>
        <v>0.35527173709353255</v>
      </c>
      <c r="Z15" s="34">
        <f t="shared" ref="Z15:AA15" si="7">Z2/(SUM($Y$2:$AA$2))</f>
        <v>0.35660597980561903</v>
      </c>
      <c r="AA15" s="34">
        <f t="shared" si="7"/>
        <v>0.28812228310084831</v>
      </c>
    </row>
    <row r="16" spans="1:27" hidden="1" x14ac:dyDescent="0.3"/>
    <row r="17" spans="1:6" ht="16.2" hidden="1" thickBot="1" x14ac:dyDescent="0.35"/>
    <row r="18" spans="1:6" ht="16.2" hidden="1" thickBot="1" x14ac:dyDescent="0.35">
      <c r="A18" s="137" t="s">
        <v>54</v>
      </c>
      <c r="B18" s="138"/>
      <c r="C18" s="138"/>
      <c r="D18" s="138"/>
      <c r="E18" s="139"/>
      <c r="F18" s="40"/>
    </row>
    <row r="19" spans="1:6" ht="26.25" hidden="1" customHeight="1" thickBot="1" x14ac:dyDescent="0.35">
      <c r="A19" s="42" t="s">
        <v>26</v>
      </c>
      <c r="B19" s="42" t="s">
        <v>55</v>
      </c>
      <c r="D19" s="45" t="s">
        <v>10</v>
      </c>
      <c r="E19" s="42" t="s">
        <v>56</v>
      </c>
    </row>
    <row r="20" spans="1:6" ht="16.2" hidden="1" thickBot="1" x14ac:dyDescent="0.35">
      <c r="A20" s="23">
        <v>2.5649999999999999E-2</v>
      </c>
      <c r="B20" s="23">
        <v>2.8700000000000002E-3</v>
      </c>
      <c r="D20" s="35">
        <v>0.20594000000000001</v>
      </c>
      <c r="E20" s="23">
        <v>9.0249999999999997E-2</v>
      </c>
    </row>
    <row r="21" spans="1:6" hidden="1" x14ac:dyDescent="0.3">
      <c r="A21" s="34">
        <f>A20/(A20+B20)</f>
        <v>0.89936886395511917</v>
      </c>
      <c r="B21" s="34">
        <f>B20/(B20+A20)</f>
        <v>0.10063113604488079</v>
      </c>
      <c r="D21" s="34">
        <f>D20/(D20+E20)</f>
        <v>0.69529693777642732</v>
      </c>
      <c r="E21" s="34">
        <f>E20/(E20+D20)</f>
        <v>0.30470306222357268</v>
      </c>
    </row>
  </sheetData>
  <sheetProtection algorithmName="SHA-512" hashValue="8pR8L2htFzcIkS9psnW9qgqWbSz2zYlJUzFzZUuDH4N9++EJtbIiDbjKLpsdvqSScaDnqDF5nF7wekKbZHXcsQ==" saltValue="MjjOpsPKT6gUPPj3Kz+7uw==" spinCount="100000" sheet="1" objects="1" scenarios="1"/>
  <mergeCells count="7">
    <mergeCell ref="A13:AA13"/>
    <mergeCell ref="A18:E18"/>
    <mergeCell ref="A4:D4"/>
    <mergeCell ref="E4:M4"/>
    <mergeCell ref="N4:T4"/>
    <mergeCell ref="U4:X4"/>
    <mergeCell ref="Y4:AA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2"/>
  <dimension ref="A1:AB112"/>
  <sheetViews>
    <sheetView showGridLines="0" tabSelected="1" topLeftCell="B1" zoomScale="90" zoomScaleNormal="90" workbookViewId="0">
      <pane ySplit="1" topLeftCell="A70" activePane="bottomLeft" state="frozen"/>
      <selection pane="bottomLeft" activeCell="D97" sqref="D97:D98"/>
    </sheetView>
  </sheetViews>
  <sheetFormatPr defaultColWidth="11.8984375" defaultRowHeight="15.6" x14ac:dyDescent="0.3"/>
  <cols>
    <col min="1" max="1" width="25.59765625" style="1" customWidth="1"/>
    <col min="2" max="2" width="55.59765625" style="1" customWidth="1"/>
    <col min="3" max="3" width="15.59765625" style="1" customWidth="1"/>
    <col min="4" max="4" width="17.19921875" style="2" bestFit="1" customWidth="1"/>
    <col min="5" max="5" width="15.59765625" style="1" customWidth="1"/>
    <col min="6" max="17" width="15.59765625" style="3" customWidth="1"/>
    <col min="18" max="28" width="15.59765625" style="1" customWidth="1"/>
    <col min="29" max="16384" width="11.8984375" style="1"/>
  </cols>
  <sheetData>
    <row r="1" spans="1:28" ht="75" customHeight="1" thickBot="1" x14ac:dyDescent="0.35">
      <c r="A1" s="26"/>
      <c r="B1" s="133"/>
      <c r="C1" s="133"/>
      <c r="D1" s="133"/>
      <c r="E1" s="133"/>
      <c r="F1" s="133"/>
      <c r="G1" s="133"/>
      <c r="H1" s="133"/>
      <c r="R1" s="29"/>
    </row>
    <row r="2" spans="1:28" ht="20.100000000000001" customHeight="1" x14ac:dyDescent="0.3">
      <c r="A2" s="26"/>
      <c r="B2" s="125" t="s">
        <v>0</v>
      </c>
      <c r="C2" s="125" t="s">
        <v>48</v>
      </c>
      <c r="D2" s="125"/>
      <c r="E2" s="125"/>
      <c r="F2" s="125"/>
      <c r="G2" s="125"/>
      <c r="H2" s="125"/>
      <c r="I2" s="46"/>
      <c r="J2" s="160" t="s">
        <v>80</v>
      </c>
      <c r="K2" s="161"/>
      <c r="L2" s="161"/>
      <c r="M2" s="162"/>
      <c r="N2" s="1"/>
      <c r="O2" s="1"/>
      <c r="P2" s="1"/>
      <c r="Q2" s="1"/>
    </row>
    <row r="3" spans="1:28" ht="30" customHeight="1" thickBot="1" x14ac:dyDescent="0.35">
      <c r="A3" s="26"/>
      <c r="B3" s="125"/>
      <c r="C3" s="67" t="s">
        <v>7</v>
      </c>
      <c r="D3" s="67" t="s">
        <v>1</v>
      </c>
      <c r="E3" s="67" t="s">
        <v>2</v>
      </c>
      <c r="F3" s="67" t="s">
        <v>4</v>
      </c>
      <c r="G3" s="67" t="s">
        <v>3</v>
      </c>
      <c r="H3" s="67" t="s">
        <v>5</v>
      </c>
      <c r="I3" s="46"/>
      <c r="J3" s="163" t="s">
        <v>5</v>
      </c>
      <c r="K3" s="164"/>
      <c r="L3" s="164"/>
      <c r="M3" s="165"/>
      <c r="N3" s="1"/>
      <c r="O3" s="1"/>
      <c r="P3" s="1"/>
      <c r="Q3" s="1"/>
    </row>
    <row r="4" spans="1:28" ht="69.900000000000006" customHeight="1" x14ac:dyDescent="0.3">
      <c r="A4" s="26"/>
      <c r="B4" s="57" t="s">
        <v>67</v>
      </c>
      <c r="C4" s="159">
        <f>SUM(E30,E60,E84,E100,E112)</f>
        <v>0</v>
      </c>
      <c r="D4" s="159">
        <f>SUM(F30,F60,F84,F100,F112)</f>
        <v>0</v>
      </c>
      <c r="E4" s="159">
        <f>SUM(G30,G60,G84,G100,G112)</f>
        <v>0</v>
      </c>
      <c r="F4" s="159">
        <f>SUM(H30,H60,H84,H100,H112)</f>
        <v>0</v>
      </c>
      <c r="G4" s="159">
        <f>SUM(I30,I60,I84,I100,I112)</f>
        <v>0</v>
      </c>
      <c r="H4" s="128">
        <f>SUM(C4:G4)</f>
        <v>0</v>
      </c>
      <c r="I4" s="47"/>
      <c r="J4" s="166">
        <f>Q18+Q34+Q64+Q88+Q104</f>
        <v>0</v>
      </c>
      <c r="K4" s="167"/>
      <c r="L4" s="167"/>
      <c r="M4" s="168"/>
      <c r="N4" s="1"/>
      <c r="O4" s="1"/>
      <c r="P4" s="1"/>
      <c r="Q4" s="1"/>
    </row>
    <row r="5" spans="1:28" ht="39.9" customHeight="1" x14ac:dyDescent="0.3">
      <c r="A5" s="26"/>
      <c r="B5" s="58" t="s">
        <v>79</v>
      </c>
      <c r="C5" s="159"/>
      <c r="D5" s="159"/>
      <c r="E5" s="159"/>
      <c r="F5" s="159"/>
      <c r="G5" s="159"/>
      <c r="H5" s="128"/>
      <c r="I5" s="47"/>
      <c r="J5" s="169"/>
      <c r="K5" s="170"/>
      <c r="L5" s="170"/>
      <c r="M5" s="171"/>
      <c r="N5" s="1"/>
      <c r="O5" s="1"/>
      <c r="P5" s="1"/>
      <c r="Q5" s="1"/>
    </row>
    <row r="6" spans="1:28" ht="18.75" customHeight="1" thickBot="1" x14ac:dyDescent="0.35">
      <c r="A6" s="26"/>
      <c r="B6" s="67" t="s">
        <v>6</v>
      </c>
      <c r="C6" s="67">
        <f t="shared" ref="C6:H6" si="0">C4</f>
        <v>0</v>
      </c>
      <c r="D6" s="55">
        <f t="shared" si="0"/>
        <v>0</v>
      </c>
      <c r="E6" s="55">
        <f t="shared" si="0"/>
        <v>0</v>
      </c>
      <c r="F6" s="55">
        <f>F4</f>
        <v>0</v>
      </c>
      <c r="G6" s="55">
        <f>G4</f>
        <v>0</v>
      </c>
      <c r="H6" s="67">
        <f t="shared" si="0"/>
        <v>0</v>
      </c>
      <c r="I6" s="46"/>
      <c r="J6" s="172"/>
      <c r="K6" s="173"/>
      <c r="L6" s="173"/>
      <c r="M6" s="174"/>
      <c r="N6" s="1"/>
      <c r="O6" s="1"/>
      <c r="P6" s="1"/>
      <c r="Q6" s="1"/>
    </row>
    <row r="7" spans="1:28" ht="15" customHeight="1" x14ac:dyDescent="0.3">
      <c r="A7" s="26"/>
    </row>
    <row r="8" spans="1:28" ht="20.100000000000001" customHeight="1" x14ac:dyDescent="0.3">
      <c r="A8" s="130" t="s">
        <v>75</v>
      </c>
      <c r="B8" s="15" t="s">
        <v>64</v>
      </c>
      <c r="D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8" ht="20.100000000000001" customHeight="1" x14ac:dyDescent="0.3">
      <c r="A9" s="130"/>
      <c r="B9" s="25">
        <v>0.3</v>
      </c>
      <c r="D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8" ht="20.100000000000001" customHeight="1" x14ac:dyDescent="0.3">
      <c r="A10" s="93" t="s">
        <v>1</v>
      </c>
      <c r="B10" s="25">
        <v>0.32</v>
      </c>
      <c r="D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28" ht="20.100000000000001" customHeight="1" x14ac:dyDescent="0.3">
      <c r="A11" s="93" t="s">
        <v>3</v>
      </c>
      <c r="B11" s="25">
        <v>0.33</v>
      </c>
      <c r="D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8" ht="30" customHeight="1" thickBot="1" x14ac:dyDescent="0.35">
      <c r="A12" s="26"/>
      <c r="B12" s="30"/>
      <c r="C12" s="30"/>
      <c r="D12" s="30"/>
      <c r="E12" s="30"/>
      <c r="F12" s="30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174.75" customHeight="1" thickBot="1" x14ac:dyDescent="0.35">
      <c r="A13" s="26"/>
      <c r="B13" s="150" t="s">
        <v>78</v>
      </c>
      <c r="C13" s="151"/>
      <c r="D13" s="151"/>
      <c r="E13" s="151"/>
      <c r="F13" s="151"/>
      <c r="G13" s="151"/>
      <c r="H13" s="152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3">
      <c r="A14" s="26"/>
    </row>
    <row r="15" spans="1:28" ht="20.100000000000001" customHeight="1" x14ac:dyDescent="0.3">
      <c r="A15" s="26"/>
      <c r="C15" s="2"/>
      <c r="D15" s="1"/>
      <c r="E15" s="3"/>
      <c r="R15" s="3"/>
      <c r="S15" s="3"/>
    </row>
    <row r="16" spans="1:28" ht="20.100000000000001" customHeight="1" x14ac:dyDescent="0.3">
      <c r="A16" s="26"/>
      <c r="B16" s="142" t="s">
        <v>43</v>
      </c>
      <c r="C16" s="69"/>
      <c r="D16" s="142" t="s">
        <v>49</v>
      </c>
      <c r="E16" s="142"/>
      <c r="F16" s="142"/>
      <c r="G16" s="142"/>
      <c r="H16" s="142"/>
      <c r="I16" s="142"/>
      <c r="J16" s="142"/>
      <c r="K16" s="4"/>
      <c r="L16" s="142" t="s">
        <v>50</v>
      </c>
      <c r="M16" s="142"/>
      <c r="N16" s="142"/>
      <c r="O16" s="142"/>
      <c r="P16" s="142"/>
      <c r="Q16" s="142"/>
    </row>
    <row r="17" spans="1:21" ht="15.75" customHeight="1" x14ac:dyDescent="0.3">
      <c r="A17" s="26"/>
      <c r="B17" s="142"/>
      <c r="C17" s="147" t="s">
        <v>23</v>
      </c>
      <c r="D17" s="71" t="s">
        <v>42</v>
      </c>
      <c r="E17" s="68" t="s">
        <v>35</v>
      </c>
      <c r="F17" s="68" t="s">
        <v>36</v>
      </c>
      <c r="G17" s="68" t="s">
        <v>37</v>
      </c>
      <c r="H17" s="68" t="s">
        <v>39</v>
      </c>
      <c r="I17" s="68" t="s">
        <v>38</v>
      </c>
      <c r="J17" s="68" t="s">
        <v>40</v>
      </c>
      <c r="K17" s="4"/>
      <c r="L17" s="68" t="s">
        <v>35</v>
      </c>
      <c r="M17" s="68" t="s">
        <v>36</v>
      </c>
      <c r="N17" s="68" t="s">
        <v>37</v>
      </c>
      <c r="O17" s="68" t="s">
        <v>39</v>
      </c>
      <c r="P17" s="68" t="s">
        <v>38</v>
      </c>
      <c r="Q17" s="68" t="s">
        <v>40</v>
      </c>
    </row>
    <row r="18" spans="1:21" ht="15" customHeight="1" x14ac:dyDescent="0.3">
      <c r="A18" s="26"/>
      <c r="B18" s="142"/>
      <c r="C18" s="147"/>
      <c r="D18" s="149"/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148">
        <f>SUM(E18:I18)</f>
        <v>0</v>
      </c>
      <c r="L18" s="175">
        <f>SUM(L19:P19)</f>
        <v>0</v>
      </c>
      <c r="M18" s="176"/>
      <c r="N18" s="176"/>
      <c r="O18" s="176"/>
      <c r="P18" s="177"/>
      <c r="Q18" s="185">
        <f>L18+L21+L24+L28</f>
        <v>0</v>
      </c>
    </row>
    <row r="19" spans="1:21" ht="15" hidden="1" customHeight="1" x14ac:dyDescent="0.3">
      <c r="A19" s="26"/>
      <c r="B19" s="142"/>
      <c r="C19" s="147"/>
      <c r="D19" s="149"/>
      <c r="E19" s="73"/>
      <c r="F19" s="73"/>
      <c r="G19" s="73"/>
      <c r="H19" s="73"/>
      <c r="I19" s="73"/>
      <c r="J19" s="148"/>
      <c r="L19" s="83">
        <f>E18*$B$9</f>
        <v>0</v>
      </c>
      <c r="M19" s="83">
        <f>F18*$B$10</f>
        <v>0</v>
      </c>
      <c r="N19" s="83">
        <f t="shared" ref="N19" si="1">G18*$B$9</f>
        <v>0</v>
      </c>
      <c r="O19" s="83">
        <f>H18*$B$9</f>
        <v>0</v>
      </c>
      <c r="P19" s="85">
        <f>I18*$B$11</f>
        <v>0</v>
      </c>
      <c r="Q19" s="185"/>
    </row>
    <row r="20" spans="1:21" ht="15.75" customHeight="1" x14ac:dyDescent="0.3">
      <c r="A20" s="26"/>
      <c r="B20" s="142"/>
      <c r="C20" s="147" t="s">
        <v>24</v>
      </c>
      <c r="D20" s="71" t="s">
        <v>42</v>
      </c>
      <c r="E20" s="75" t="s">
        <v>35</v>
      </c>
      <c r="F20" s="75" t="s">
        <v>36</v>
      </c>
      <c r="G20" s="75" t="s">
        <v>37</v>
      </c>
      <c r="H20" s="75" t="s">
        <v>39</v>
      </c>
      <c r="I20" s="75" t="s">
        <v>38</v>
      </c>
      <c r="J20" s="75" t="s">
        <v>40</v>
      </c>
      <c r="K20" s="4"/>
      <c r="L20" s="75" t="s">
        <v>35</v>
      </c>
      <c r="M20" s="75" t="s">
        <v>36</v>
      </c>
      <c r="N20" s="75" t="s">
        <v>37</v>
      </c>
      <c r="O20" s="75" t="s">
        <v>39</v>
      </c>
      <c r="P20" s="68" t="s">
        <v>38</v>
      </c>
      <c r="Q20" s="185"/>
    </row>
    <row r="21" spans="1:21" ht="15.75" customHeight="1" x14ac:dyDescent="0.3">
      <c r="A21" s="26"/>
      <c r="B21" s="142"/>
      <c r="C21" s="147"/>
      <c r="D21" s="72"/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148">
        <f>SUM(E21:I21)</f>
        <v>0</v>
      </c>
      <c r="L21" s="175">
        <f>SUM(L22:P22)</f>
        <v>0</v>
      </c>
      <c r="M21" s="176"/>
      <c r="N21" s="176"/>
      <c r="O21" s="176"/>
      <c r="P21" s="177"/>
      <c r="Q21" s="185"/>
    </row>
    <row r="22" spans="1:21" ht="15.75" hidden="1" customHeight="1" x14ac:dyDescent="0.3">
      <c r="A22" s="26"/>
      <c r="B22" s="142"/>
      <c r="C22" s="147"/>
      <c r="D22" s="80"/>
      <c r="E22" s="73"/>
      <c r="F22" s="73"/>
      <c r="G22" s="73"/>
      <c r="H22" s="73"/>
      <c r="I22" s="73"/>
      <c r="J22" s="148"/>
      <c r="L22" s="78">
        <f>E21*$B$9</f>
        <v>0</v>
      </c>
      <c r="M22" s="78">
        <f>F21*$B$10</f>
        <v>0</v>
      </c>
      <c r="N22" s="78">
        <f t="shared" ref="N22:O22" si="2">G21*$B$9</f>
        <v>0</v>
      </c>
      <c r="O22" s="78">
        <f t="shared" si="2"/>
        <v>0</v>
      </c>
      <c r="P22" s="85">
        <f>I21*$B$11</f>
        <v>0</v>
      </c>
      <c r="Q22" s="185"/>
    </row>
    <row r="23" spans="1:21" ht="15.75" customHeight="1" x14ac:dyDescent="0.3">
      <c r="A23" s="26"/>
      <c r="B23" s="142"/>
      <c r="C23" s="147" t="s">
        <v>26</v>
      </c>
      <c r="D23" s="71" t="s">
        <v>42</v>
      </c>
      <c r="E23" s="75" t="s">
        <v>35</v>
      </c>
      <c r="F23" s="75" t="s">
        <v>36</v>
      </c>
      <c r="G23" s="75" t="s">
        <v>37</v>
      </c>
      <c r="H23" s="75" t="s">
        <v>39</v>
      </c>
      <c r="I23" s="75" t="s">
        <v>38</v>
      </c>
      <c r="J23" s="75" t="s">
        <v>40</v>
      </c>
      <c r="K23" s="4"/>
      <c r="L23" s="75" t="s">
        <v>35</v>
      </c>
      <c r="M23" s="75" t="s">
        <v>36</v>
      </c>
      <c r="N23" s="75" t="s">
        <v>37</v>
      </c>
      <c r="O23" s="75" t="s">
        <v>39</v>
      </c>
      <c r="P23" s="68" t="s">
        <v>38</v>
      </c>
      <c r="Q23" s="185"/>
    </row>
    <row r="24" spans="1:21" ht="15.75" customHeight="1" x14ac:dyDescent="0.3">
      <c r="A24" s="26"/>
      <c r="B24" s="142"/>
      <c r="C24" s="147"/>
      <c r="D24" s="149"/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148">
        <f>SUM(E24:I24)</f>
        <v>0</v>
      </c>
      <c r="K24" s="4"/>
      <c r="L24" s="181">
        <f>SUM(L25:P26)</f>
        <v>0</v>
      </c>
      <c r="M24" s="182"/>
      <c r="N24" s="182"/>
      <c r="O24" s="182"/>
      <c r="P24" s="183"/>
      <c r="Q24" s="185"/>
    </row>
    <row r="25" spans="1:21" ht="15.75" hidden="1" customHeight="1" x14ac:dyDescent="0.3">
      <c r="A25" s="26"/>
      <c r="B25" s="142"/>
      <c r="C25" s="147"/>
      <c r="D25" s="149"/>
      <c r="E25" s="73"/>
      <c r="F25" s="73"/>
      <c r="G25" s="73"/>
      <c r="H25" s="73"/>
      <c r="I25" s="73"/>
      <c r="J25" s="148"/>
      <c r="L25" s="78">
        <f>IF(B9&gt;35%,(E24*'RECUPERACAO POR ESTADO'!$B$9)*Confaz!A21,(E24*Confaz!A21*35%))</f>
        <v>0</v>
      </c>
      <c r="M25" s="78">
        <f>IF(B10&gt;35%,(F24*'RECUPERACAO POR ESTADO'!$B$10)*Confaz!A21,(F24*Confaz!A21*35%))</f>
        <v>0</v>
      </c>
      <c r="N25" s="78">
        <f>IF(B9&gt;35%,(G24*'RECUPERACAO POR ESTADO'!$B$9)*Confaz!A21,(G24*Confaz!A21*35%))</f>
        <v>0</v>
      </c>
      <c r="O25" s="78">
        <f>IF(B9&gt;35%,(H24*'RECUPERACAO POR ESTADO'!$B$9)*Confaz!A21,(H24*Confaz!A21*35%))</f>
        <v>0</v>
      </c>
      <c r="P25" s="85">
        <f>IF(B11&gt;35%,(I24*'RECUPERACAO POR ESTADO'!$B$11)*Confaz!A21,(I24*Confaz!A21*35%))</f>
        <v>0</v>
      </c>
      <c r="Q25" s="185"/>
    </row>
    <row r="26" spans="1:21" ht="15.75" hidden="1" customHeight="1" x14ac:dyDescent="0.3">
      <c r="A26" s="26"/>
      <c r="B26" s="142"/>
      <c r="C26" s="70" t="s">
        <v>55</v>
      </c>
      <c r="D26" s="71"/>
      <c r="E26" s="68"/>
      <c r="F26" s="68"/>
      <c r="G26" s="68"/>
      <c r="H26" s="68"/>
      <c r="I26" s="68"/>
      <c r="J26" s="68"/>
      <c r="K26" s="87"/>
      <c r="L26" s="78">
        <f>IF(B9&gt;35%,(E24*'RECUPERACAO POR ESTADO'!$B$9)*Confaz!B21,(E24*Confaz!B21*35%))</f>
        <v>0</v>
      </c>
      <c r="M26" s="78">
        <f>IF(B10&gt;35%,(F24*'RECUPERACAO POR ESTADO'!$B$10)*Confaz!B21,(F24*Confaz!B21*35%))</f>
        <v>0</v>
      </c>
      <c r="N26" s="78">
        <f>IF(B9&gt;35%,(G24*'RECUPERACAO POR ESTADO'!$B$9)*Confaz!B21,(G24*Confaz!B21*35%))</f>
        <v>0</v>
      </c>
      <c r="O26" s="78">
        <f>IF(B9&gt;35%,(H24*'RECUPERACAO POR ESTADO'!$B$9)*Confaz!B21,(H24*Confaz!B21*35%))</f>
        <v>0</v>
      </c>
      <c r="P26" s="85">
        <f>IF(B11&gt;35%,(I24*'RECUPERACAO POR ESTADO'!$B$11)*Confaz!B21,(I24*Confaz!B21*35%))</f>
        <v>0</v>
      </c>
      <c r="Q26" s="185"/>
    </row>
    <row r="27" spans="1:21" ht="15.75" customHeight="1" x14ac:dyDescent="0.3">
      <c r="A27" s="26"/>
      <c r="B27" s="142"/>
      <c r="C27" s="147" t="s">
        <v>25</v>
      </c>
      <c r="D27" s="71" t="s">
        <v>42</v>
      </c>
      <c r="E27" s="68" t="s">
        <v>35</v>
      </c>
      <c r="F27" s="68" t="s">
        <v>36</v>
      </c>
      <c r="G27" s="68" t="s">
        <v>37</v>
      </c>
      <c r="H27" s="68" t="s">
        <v>39</v>
      </c>
      <c r="I27" s="68" t="s">
        <v>38</v>
      </c>
      <c r="J27" s="68" t="s">
        <v>40</v>
      </c>
      <c r="K27" s="4"/>
      <c r="L27" s="75" t="s">
        <v>35</v>
      </c>
      <c r="M27" s="75" t="s">
        <v>36</v>
      </c>
      <c r="N27" s="75" t="s">
        <v>37</v>
      </c>
      <c r="O27" s="75" t="s">
        <v>39</v>
      </c>
      <c r="P27" s="68" t="s">
        <v>38</v>
      </c>
      <c r="Q27" s="185"/>
    </row>
    <row r="28" spans="1:21" ht="15.75" customHeight="1" x14ac:dyDescent="0.3">
      <c r="A28" s="26"/>
      <c r="B28" s="142"/>
      <c r="C28" s="147"/>
      <c r="D28" s="72"/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148">
        <f>SUM(E28:I28)</f>
        <v>0</v>
      </c>
      <c r="K28" s="4"/>
      <c r="L28" s="178">
        <f>SUM(L29:P29)</f>
        <v>0</v>
      </c>
      <c r="M28" s="179"/>
      <c r="N28" s="179"/>
      <c r="O28" s="179"/>
      <c r="P28" s="180"/>
      <c r="Q28" s="185"/>
    </row>
    <row r="29" spans="1:21" ht="15" hidden="1" customHeight="1" x14ac:dyDescent="0.3">
      <c r="A29" s="26"/>
      <c r="B29" s="142"/>
      <c r="C29" s="147"/>
      <c r="D29" s="82"/>
      <c r="E29" s="73"/>
      <c r="F29" s="73"/>
      <c r="G29" s="73"/>
      <c r="H29" s="73"/>
      <c r="I29" s="73"/>
      <c r="J29" s="148"/>
      <c r="L29" s="78">
        <f>E28*$B$9</f>
        <v>0</v>
      </c>
      <c r="M29" s="78">
        <f>F28*$B$10</f>
        <v>0</v>
      </c>
      <c r="N29" s="78">
        <f t="shared" ref="N29:O29" si="3">G28*$B$9</f>
        <v>0</v>
      </c>
      <c r="O29" s="78">
        <f t="shared" si="3"/>
        <v>0</v>
      </c>
      <c r="P29" s="85">
        <f>I28*$B$11</f>
        <v>0</v>
      </c>
      <c r="Q29" s="185"/>
    </row>
    <row r="30" spans="1:21" ht="20.100000000000001" customHeight="1" x14ac:dyDescent="0.3">
      <c r="A30" s="26"/>
      <c r="B30" s="142"/>
      <c r="C30" s="69"/>
      <c r="D30" s="76" t="s">
        <v>41</v>
      </c>
      <c r="E30" s="77">
        <f t="shared" ref="E30:J30" si="4">E18+E21+E24+E28</f>
        <v>0</v>
      </c>
      <c r="F30" s="77">
        <f t="shared" si="4"/>
        <v>0</v>
      </c>
      <c r="G30" s="77">
        <f t="shared" si="4"/>
        <v>0</v>
      </c>
      <c r="H30" s="77">
        <f t="shared" si="4"/>
        <v>0</v>
      </c>
      <c r="I30" s="77">
        <f t="shared" si="4"/>
        <v>0</v>
      </c>
      <c r="J30" s="77">
        <f t="shared" si="4"/>
        <v>0</v>
      </c>
      <c r="K30" s="51"/>
      <c r="L30" s="193"/>
      <c r="M30" s="194"/>
      <c r="N30" s="194"/>
      <c r="O30" s="194"/>
      <c r="P30" s="195"/>
      <c r="Q30" s="185"/>
      <c r="U30" s="29"/>
    </row>
    <row r="31" spans="1:21" ht="30" customHeight="1" x14ac:dyDescent="0.3">
      <c r="A31" s="26"/>
      <c r="C31" s="2"/>
      <c r="D31" s="1"/>
      <c r="E31" s="3"/>
      <c r="K31" s="87"/>
      <c r="Q31" s="1"/>
    </row>
    <row r="32" spans="1:21" ht="20.100000000000001" customHeight="1" x14ac:dyDescent="0.3">
      <c r="A32" s="26"/>
      <c r="B32" s="142" t="s">
        <v>44</v>
      </c>
      <c r="C32" s="71"/>
      <c r="D32" s="142" t="s">
        <v>49</v>
      </c>
      <c r="E32" s="142"/>
      <c r="F32" s="142"/>
      <c r="G32" s="142"/>
      <c r="H32" s="142"/>
      <c r="I32" s="142"/>
      <c r="J32" s="142"/>
      <c r="K32" s="4"/>
      <c r="L32" s="142" t="s">
        <v>50</v>
      </c>
      <c r="M32" s="142"/>
      <c r="N32" s="142"/>
      <c r="O32" s="142"/>
      <c r="P32" s="142"/>
      <c r="Q32" s="142"/>
    </row>
    <row r="33" spans="1:17" ht="15.75" customHeight="1" x14ac:dyDescent="0.3">
      <c r="A33" s="26"/>
      <c r="B33" s="142"/>
      <c r="C33" s="147" t="s">
        <v>16</v>
      </c>
      <c r="D33" s="71" t="s">
        <v>42</v>
      </c>
      <c r="E33" s="68" t="s">
        <v>35</v>
      </c>
      <c r="F33" s="68" t="s">
        <v>36</v>
      </c>
      <c r="G33" s="68" t="s">
        <v>37</v>
      </c>
      <c r="H33" s="68" t="s">
        <v>39</v>
      </c>
      <c r="I33" s="68" t="s">
        <v>38</v>
      </c>
      <c r="J33" s="68" t="s">
        <v>40</v>
      </c>
      <c r="K33" s="4"/>
      <c r="L33" s="68" t="s">
        <v>35</v>
      </c>
      <c r="M33" s="68" t="s">
        <v>36</v>
      </c>
      <c r="N33" s="68" t="s">
        <v>37</v>
      </c>
      <c r="O33" s="68" t="s">
        <v>39</v>
      </c>
      <c r="P33" s="68" t="s">
        <v>38</v>
      </c>
      <c r="Q33" s="68" t="s">
        <v>40</v>
      </c>
    </row>
    <row r="34" spans="1:17" ht="15.75" customHeight="1" x14ac:dyDescent="0.3">
      <c r="A34" s="26"/>
      <c r="B34" s="142"/>
      <c r="C34" s="147"/>
      <c r="D34" s="72"/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148">
        <f>SUM(E34:I34)</f>
        <v>0</v>
      </c>
      <c r="L34" s="153">
        <f>SUM(L35:P35)</f>
        <v>0</v>
      </c>
      <c r="M34" s="154"/>
      <c r="N34" s="154"/>
      <c r="O34" s="154"/>
      <c r="P34" s="155"/>
      <c r="Q34" s="186">
        <f>L34+L37+L40+L43+L46+L49+L52+L55+L58</f>
        <v>0</v>
      </c>
    </row>
    <row r="35" spans="1:17" ht="15.75" hidden="1" customHeight="1" x14ac:dyDescent="0.3">
      <c r="A35" s="26"/>
      <c r="B35" s="142"/>
      <c r="C35" s="147"/>
      <c r="D35" s="80"/>
      <c r="E35" s="73"/>
      <c r="F35" s="73"/>
      <c r="G35" s="73"/>
      <c r="H35" s="73"/>
      <c r="I35" s="73"/>
      <c r="J35" s="148"/>
      <c r="L35" s="78">
        <f>E34*$B$9</f>
        <v>0</v>
      </c>
      <c r="M35" s="78">
        <f>F34*$B$10</f>
        <v>0</v>
      </c>
      <c r="N35" s="78">
        <f t="shared" ref="N35:O35" si="5">G34*$B$9</f>
        <v>0</v>
      </c>
      <c r="O35" s="78">
        <f t="shared" si="5"/>
        <v>0</v>
      </c>
      <c r="P35" s="86">
        <f>I34*$B$11</f>
        <v>0</v>
      </c>
      <c r="Q35" s="186"/>
    </row>
    <row r="36" spans="1:17" ht="15.75" customHeight="1" x14ac:dyDescent="0.3">
      <c r="A36" s="26"/>
      <c r="B36" s="142"/>
      <c r="C36" s="147" t="s">
        <v>14</v>
      </c>
      <c r="D36" s="71" t="s">
        <v>42</v>
      </c>
      <c r="E36" s="68" t="s">
        <v>35</v>
      </c>
      <c r="F36" s="68" t="s">
        <v>36</v>
      </c>
      <c r="G36" s="68" t="s">
        <v>37</v>
      </c>
      <c r="H36" s="68" t="s">
        <v>39</v>
      </c>
      <c r="I36" s="68" t="s">
        <v>38</v>
      </c>
      <c r="J36" s="68" t="s">
        <v>40</v>
      </c>
      <c r="K36" s="4"/>
      <c r="L36" s="75" t="s">
        <v>35</v>
      </c>
      <c r="M36" s="75" t="s">
        <v>36</v>
      </c>
      <c r="N36" s="75" t="s">
        <v>37</v>
      </c>
      <c r="O36" s="75" t="s">
        <v>39</v>
      </c>
      <c r="P36" s="68" t="s">
        <v>38</v>
      </c>
      <c r="Q36" s="186"/>
    </row>
    <row r="37" spans="1:17" ht="15.75" customHeight="1" x14ac:dyDescent="0.3">
      <c r="A37" s="26"/>
      <c r="B37" s="142"/>
      <c r="C37" s="147"/>
      <c r="D37" s="80"/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148">
        <f>SUM(E37:I37)</f>
        <v>0</v>
      </c>
      <c r="L37" s="153">
        <f>SUM(L38:P38)</f>
        <v>0</v>
      </c>
      <c r="M37" s="154"/>
      <c r="N37" s="154"/>
      <c r="O37" s="154"/>
      <c r="P37" s="155"/>
      <c r="Q37" s="186"/>
    </row>
    <row r="38" spans="1:17" ht="15.75" hidden="1" customHeight="1" x14ac:dyDescent="0.3">
      <c r="A38" s="26"/>
      <c r="B38" s="142"/>
      <c r="C38" s="147"/>
      <c r="D38" s="80"/>
      <c r="E38" s="73"/>
      <c r="F38" s="73"/>
      <c r="G38" s="73"/>
      <c r="H38" s="73"/>
      <c r="I38" s="73"/>
      <c r="J38" s="148"/>
      <c r="L38" s="78">
        <f>E37*$B$9</f>
        <v>0</v>
      </c>
      <c r="M38" s="78">
        <f>F37*$B$10</f>
        <v>0</v>
      </c>
      <c r="N38" s="78">
        <f t="shared" ref="N38:O38" si="6">G37*$B$9</f>
        <v>0</v>
      </c>
      <c r="O38" s="78">
        <f t="shared" si="6"/>
        <v>0</v>
      </c>
      <c r="P38" s="86">
        <f>I37*$B$11</f>
        <v>0</v>
      </c>
      <c r="Q38" s="186"/>
    </row>
    <row r="39" spans="1:17" ht="15.75" customHeight="1" x14ac:dyDescent="0.3">
      <c r="A39" s="26"/>
      <c r="B39" s="142"/>
      <c r="C39" s="147" t="s">
        <v>20</v>
      </c>
      <c r="D39" s="71" t="s">
        <v>42</v>
      </c>
      <c r="E39" s="75" t="s">
        <v>35</v>
      </c>
      <c r="F39" s="75" t="s">
        <v>36</v>
      </c>
      <c r="G39" s="75" t="s">
        <v>37</v>
      </c>
      <c r="H39" s="75" t="s">
        <v>39</v>
      </c>
      <c r="I39" s="75" t="s">
        <v>38</v>
      </c>
      <c r="J39" s="75" t="s">
        <v>40</v>
      </c>
      <c r="K39" s="4"/>
      <c r="L39" s="75" t="s">
        <v>35</v>
      </c>
      <c r="M39" s="75" t="s">
        <v>36</v>
      </c>
      <c r="N39" s="75" t="s">
        <v>37</v>
      </c>
      <c r="O39" s="75" t="s">
        <v>39</v>
      </c>
      <c r="P39" s="68" t="s">
        <v>38</v>
      </c>
      <c r="Q39" s="186"/>
    </row>
    <row r="40" spans="1:17" ht="15.75" customHeight="1" x14ac:dyDescent="0.3">
      <c r="A40" s="26"/>
      <c r="B40" s="142"/>
      <c r="C40" s="147"/>
      <c r="D40" s="149"/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148">
        <f>SUM(E40:I40)</f>
        <v>0</v>
      </c>
      <c r="L40" s="153">
        <f>SUM(L41:P41)</f>
        <v>0</v>
      </c>
      <c r="M40" s="154"/>
      <c r="N40" s="154"/>
      <c r="O40" s="154"/>
      <c r="P40" s="155"/>
      <c r="Q40" s="186"/>
    </row>
    <row r="41" spans="1:17" ht="15.75" hidden="1" customHeight="1" x14ac:dyDescent="0.3">
      <c r="A41" s="26"/>
      <c r="B41" s="142"/>
      <c r="C41" s="147"/>
      <c r="D41" s="149"/>
      <c r="E41" s="73"/>
      <c r="F41" s="73"/>
      <c r="G41" s="73"/>
      <c r="H41" s="73"/>
      <c r="I41" s="73"/>
      <c r="J41" s="148"/>
      <c r="L41" s="78">
        <f>E40*$B$9</f>
        <v>0</v>
      </c>
      <c r="M41" s="78">
        <f>F40*$B$10</f>
        <v>0</v>
      </c>
      <c r="N41" s="78">
        <f t="shared" ref="N41:O41" si="7">G40*$B$9</f>
        <v>0</v>
      </c>
      <c r="O41" s="78">
        <f t="shared" si="7"/>
        <v>0</v>
      </c>
      <c r="P41" s="86">
        <f>I40*$B$11</f>
        <v>0</v>
      </c>
      <c r="Q41" s="186"/>
    </row>
    <row r="42" spans="1:17" ht="15.75" customHeight="1" x14ac:dyDescent="0.3">
      <c r="A42" s="26"/>
      <c r="B42" s="142"/>
      <c r="C42" s="147" t="s">
        <v>21</v>
      </c>
      <c r="D42" s="71" t="s">
        <v>42</v>
      </c>
      <c r="E42" s="75" t="s">
        <v>35</v>
      </c>
      <c r="F42" s="75" t="s">
        <v>36</v>
      </c>
      <c r="G42" s="75" t="s">
        <v>37</v>
      </c>
      <c r="H42" s="75" t="s">
        <v>39</v>
      </c>
      <c r="I42" s="75" t="s">
        <v>38</v>
      </c>
      <c r="J42" s="75" t="s">
        <v>40</v>
      </c>
      <c r="K42" s="4"/>
      <c r="L42" s="75" t="s">
        <v>35</v>
      </c>
      <c r="M42" s="75" t="s">
        <v>36</v>
      </c>
      <c r="N42" s="75" t="s">
        <v>37</v>
      </c>
      <c r="O42" s="75" t="s">
        <v>39</v>
      </c>
      <c r="P42" s="68" t="s">
        <v>38</v>
      </c>
      <c r="Q42" s="186"/>
    </row>
    <row r="43" spans="1:17" ht="15.75" customHeight="1" x14ac:dyDescent="0.3">
      <c r="A43" s="26"/>
      <c r="B43" s="142"/>
      <c r="C43" s="147"/>
      <c r="D43" s="149"/>
      <c r="E43" s="73">
        <v>0</v>
      </c>
      <c r="F43" s="73">
        <v>0</v>
      </c>
      <c r="G43" s="73">
        <v>0</v>
      </c>
      <c r="H43" s="73">
        <v>0</v>
      </c>
      <c r="I43" s="73">
        <v>0</v>
      </c>
      <c r="J43" s="148">
        <f>SUM(E43:I43)</f>
        <v>0</v>
      </c>
      <c r="L43" s="153">
        <f>SUM(L44:P44)</f>
        <v>0</v>
      </c>
      <c r="M43" s="154"/>
      <c r="N43" s="154"/>
      <c r="O43" s="154"/>
      <c r="P43" s="155"/>
      <c r="Q43" s="186"/>
    </row>
    <row r="44" spans="1:17" ht="15.75" hidden="1" customHeight="1" x14ac:dyDescent="0.3">
      <c r="A44" s="26"/>
      <c r="B44" s="142"/>
      <c r="C44" s="147"/>
      <c r="D44" s="149"/>
      <c r="E44" s="73"/>
      <c r="F44" s="73"/>
      <c r="G44" s="73"/>
      <c r="H44" s="73"/>
      <c r="I44" s="73"/>
      <c r="J44" s="148"/>
      <c r="L44" s="78">
        <f>E43*$B$9</f>
        <v>0</v>
      </c>
      <c r="M44" s="78">
        <f>F43*$B$10</f>
        <v>0</v>
      </c>
      <c r="N44" s="78">
        <f t="shared" ref="N44:O44" si="8">G43*$B$9</f>
        <v>0</v>
      </c>
      <c r="O44" s="78">
        <f t="shared" si="8"/>
        <v>0</v>
      </c>
      <c r="P44" s="86">
        <f>I43*$B$11</f>
        <v>0</v>
      </c>
      <c r="Q44" s="186"/>
    </row>
    <row r="45" spans="1:17" ht="15.75" customHeight="1" x14ac:dyDescent="0.3">
      <c r="A45" s="26"/>
      <c r="B45" s="142"/>
      <c r="C45" s="147" t="s">
        <v>19</v>
      </c>
      <c r="D45" s="71" t="s">
        <v>42</v>
      </c>
      <c r="E45" s="75" t="s">
        <v>35</v>
      </c>
      <c r="F45" s="75" t="s">
        <v>36</v>
      </c>
      <c r="G45" s="75" t="s">
        <v>37</v>
      </c>
      <c r="H45" s="75" t="s">
        <v>39</v>
      </c>
      <c r="I45" s="75" t="s">
        <v>38</v>
      </c>
      <c r="J45" s="75" t="s">
        <v>40</v>
      </c>
      <c r="K45" s="4"/>
      <c r="L45" s="75" t="s">
        <v>35</v>
      </c>
      <c r="M45" s="75" t="s">
        <v>36</v>
      </c>
      <c r="N45" s="75" t="s">
        <v>37</v>
      </c>
      <c r="O45" s="75" t="s">
        <v>39</v>
      </c>
      <c r="P45" s="68" t="s">
        <v>38</v>
      </c>
      <c r="Q45" s="186"/>
    </row>
    <row r="46" spans="1:17" ht="15.75" customHeight="1" x14ac:dyDescent="0.3">
      <c r="A46" s="26"/>
      <c r="B46" s="142"/>
      <c r="C46" s="147"/>
      <c r="D46" s="149"/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148">
        <f>SUM(E46:I46)</f>
        <v>0</v>
      </c>
      <c r="L46" s="153">
        <f>SUM(L47:P47)</f>
        <v>0</v>
      </c>
      <c r="M46" s="154"/>
      <c r="N46" s="154"/>
      <c r="O46" s="154"/>
      <c r="P46" s="155"/>
      <c r="Q46" s="186"/>
    </row>
    <row r="47" spans="1:17" ht="15.75" hidden="1" customHeight="1" x14ac:dyDescent="0.3">
      <c r="A47" s="26"/>
      <c r="B47" s="142"/>
      <c r="C47" s="147"/>
      <c r="D47" s="149"/>
      <c r="E47" s="73"/>
      <c r="F47" s="73"/>
      <c r="G47" s="73"/>
      <c r="H47" s="73"/>
      <c r="I47" s="73"/>
      <c r="J47" s="148"/>
      <c r="L47" s="78">
        <f>E46*$B$9</f>
        <v>0</v>
      </c>
      <c r="M47" s="78">
        <f>F46*$B$10</f>
        <v>0</v>
      </c>
      <c r="N47" s="78">
        <f t="shared" ref="N47:O47" si="9">G46*$B$9</f>
        <v>0</v>
      </c>
      <c r="O47" s="78">
        <f t="shared" si="9"/>
        <v>0</v>
      </c>
      <c r="P47" s="86">
        <f>I46*$B$11</f>
        <v>0</v>
      </c>
      <c r="Q47" s="186"/>
    </row>
    <row r="48" spans="1:17" ht="15.75" customHeight="1" x14ac:dyDescent="0.3">
      <c r="A48" s="26"/>
      <c r="B48" s="142"/>
      <c r="C48" s="147" t="s">
        <v>15</v>
      </c>
      <c r="D48" s="71" t="s">
        <v>42</v>
      </c>
      <c r="E48" s="75" t="s">
        <v>35</v>
      </c>
      <c r="F48" s="75" t="s">
        <v>36</v>
      </c>
      <c r="G48" s="75" t="s">
        <v>37</v>
      </c>
      <c r="H48" s="75" t="s">
        <v>39</v>
      </c>
      <c r="I48" s="75" t="s">
        <v>38</v>
      </c>
      <c r="J48" s="75" t="s">
        <v>40</v>
      </c>
      <c r="K48" s="4"/>
      <c r="L48" s="75" t="s">
        <v>35</v>
      </c>
      <c r="M48" s="75" t="s">
        <v>36</v>
      </c>
      <c r="N48" s="75" t="s">
        <v>37</v>
      </c>
      <c r="O48" s="75" t="s">
        <v>39</v>
      </c>
      <c r="P48" s="68" t="s">
        <v>38</v>
      </c>
      <c r="Q48" s="186"/>
    </row>
    <row r="49" spans="1:17" ht="15.75" customHeight="1" x14ac:dyDescent="0.3">
      <c r="A49" s="26"/>
      <c r="B49" s="142"/>
      <c r="C49" s="147"/>
      <c r="D49" s="149"/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148">
        <f>SUM(E49:I49)</f>
        <v>0</v>
      </c>
      <c r="L49" s="153">
        <f>SUM(L50:P50)</f>
        <v>0</v>
      </c>
      <c r="M49" s="154"/>
      <c r="N49" s="154"/>
      <c r="O49" s="154"/>
      <c r="P49" s="155"/>
      <c r="Q49" s="186"/>
    </row>
    <row r="50" spans="1:17" ht="15.75" hidden="1" customHeight="1" x14ac:dyDescent="0.3">
      <c r="A50" s="26"/>
      <c r="B50" s="142"/>
      <c r="C50" s="147"/>
      <c r="D50" s="149"/>
      <c r="E50" s="73"/>
      <c r="F50" s="73"/>
      <c r="G50" s="73"/>
      <c r="H50" s="73"/>
      <c r="I50" s="73"/>
      <c r="J50" s="148"/>
      <c r="L50" s="78">
        <f>E49*$B$9</f>
        <v>0</v>
      </c>
      <c r="M50" s="78">
        <f>F49*$B$10</f>
        <v>0</v>
      </c>
      <c r="N50" s="78">
        <f t="shared" ref="N50:O50" si="10">G49*$B$9</f>
        <v>0</v>
      </c>
      <c r="O50" s="78">
        <f t="shared" si="10"/>
        <v>0</v>
      </c>
      <c r="P50" s="86">
        <f>I49*$B$11</f>
        <v>0</v>
      </c>
      <c r="Q50" s="186"/>
    </row>
    <row r="51" spans="1:17" x14ac:dyDescent="0.3">
      <c r="A51" s="26"/>
      <c r="B51" s="142"/>
      <c r="C51" s="147" t="s">
        <v>18</v>
      </c>
      <c r="D51" s="71" t="s">
        <v>42</v>
      </c>
      <c r="E51" s="75" t="s">
        <v>35</v>
      </c>
      <c r="F51" s="75" t="s">
        <v>36</v>
      </c>
      <c r="G51" s="75" t="s">
        <v>37</v>
      </c>
      <c r="H51" s="75" t="s">
        <v>39</v>
      </c>
      <c r="I51" s="75" t="s">
        <v>38</v>
      </c>
      <c r="J51" s="75" t="s">
        <v>40</v>
      </c>
      <c r="K51" s="4"/>
      <c r="L51" s="75" t="s">
        <v>35</v>
      </c>
      <c r="M51" s="75" t="s">
        <v>36</v>
      </c>
      <c r="N51" s="75" t="s">
        <v>37</v>
      </c>
      <c r="O51" s="75" t="s">
        <v>39</v>
      </c>
      <c r="P51" s="68" t="s">
        <v>38</v>
      </c>
      <c r="Q51" s="186"/>
    </row>
    <row r="52" spans="1:17" x14ac:dyDescent="0.3">
      <c r="A52" s="26"/>
      <c r="B52" s="142"/>
      <c r="C52" s="147"/>
      <c r="D52" s="149"/>
      <c r="E52" s="101">
        <v>0</v>
      </c>
      <c r="F52" s="101">
        <v>0</v>
      </c>
      <c r="G52" s="101">
        <v>0</v>
      </c>
      <c r="H52" s="101">
        <v>0</v>
      </c>
      <c r="I52" s="101">
        <v>0</v>
      </c>
      <c r="J52" s="74">
        <f>SUM(E52:I52)</f>
        <v>0</v>
      </c>
      <c r="K52" s="4"/>
      <c r="L52" s="156">
        <f>SUM(L53:P53)</f>
        <v>0</v>
      </c>
      <c r="M52" s="157"/>
      <c r="N52" s="157"/>
      <c r="O52" s="157"/>
      <c r="P52" s="158"/>
      <c r="Q52" s="186"/>
    </row>
    <row r="53" spans="1:17" ht="15.75" hidden="1" customHeight="1" x14ac:dyDescent="0.3">
      <c r="A53" s="26"/>
      <c r="B53" s="142"/>
      <c r="C53" s="147"/>
      <c r="D53" s="149"/>
      <c r="E53" s="81"/>
      <c r="F53" s="81"/>
      <c r="G53" s="81"/>
      <c r="H53" s="81"/>
      <c r="I53" s="81"/>
      <c r="J53" s="74"/>
      <c r="L53" s="78">
        <f>E52*'RECUPERACAO POR ESTADO'!$B$9</f>
        <v>0</v>
      </c>
      <c r="M53" s="78">
        <f>F52*'RECUPERACAO POR ESTADO'!$B$10</f>
        <v>0</v>
      </c>
      <c r="N53" s="78">
        <f>G52*'RECUPERACAO POR ESTADO'!$B$9</f>
        <v>0</v>
      </c>
      <c r="O53" s="78">
        <f>H52*'RECUPERACAO POR ESTADO'!$B$9</f>
        <v>0</v>
      </c>
      <c r="P53" s="86">
        <f>I52*$B$11</f>
        <v>0</v>
      </c>
      <c r="Q53" s="186"/>
    </row>
    <row r="54" spans="1:17" ht="15.75" customHeight="1" x14ac:dyDescent="0.3">
      <c r="A54" s="26"/>
      <c r="B54" s="142"/>
      <c r="C54" s="147" t="s">
        <v>17</v>
      </c>
      <c r="D54" s="71" t="s">
        <v>42</v>
      </c>
      <c r="E54" s="75" t="s">
        <v>35</v>
      </c>
      <c r="F54" s="75" t="s">
        <v>36</v>
      </c>
      <c r="G54" s="75" t="s">
        <v>37</v>
      </c>
      <c r="H54" s="75" t="s">
        <v>39</v>
      </c>
      <c r="I54" s="75" t="s">
        <v>38</v>
      </c>
      <c r="J54" s="75" t="s">
        <v>40</v>
      </c>
      <c r="K54" s="4"/>
      <c r="L54" s="75" t="s">
        <v>35</v>
      </c>
      <c r="M54" s="75" t="s">
        <v>36</v>
      </c>
      <c r="N54" s="75" t="s">
        <v>37</v>
      </c>
      <c r="O54" s="75" t="s">
        <v>39</v>
      </c>
      <c r="P54" s="68" t="s">
        <v>38</v>
      </c>
      <c r="Q54" s="186"/>
    </row>
    <row r="55" spans="1:17" ht="15.75" customHeight="1" x14ac:dyDescent="0.3">
      <c r="A55" s="26"/>
      <c r="B55" s="142"/>
      <c r="C55" s="147"/>
      <c r="D55" s="149"/>
      <c r="E55" s="101">
        <v>0</v>
      </c>
      <c r="F55" s="101">
        <v>0</v>
      </c>
      <c r="G55" s="101">
        <v>0</v>
      </c>
      <c r="H55" s="101">
        <v>0</v>
      </c>
      <c r="I55" s="101">
        <v>0</v>
      </c>
      <c r="J55" s="74">
        <f>SUM(E55:I55)</f>
        <v>0</v>
      </c>
      <c r="K55" s="4"/>
      <c r="L55" s="156">
        <f>SUM(L56:P56)</f>
        <v>0</v>
      </c>
      <c r="M55" s="157"/>
      <c r="N55" s="157"/>
      <c r="O55" s="157"/>
      <c r="P55" s="158"/>
      <c r="Q55" s="186"/>
    </row>
    <row r="56" spans="1:17" ht="15.75" hidden="1" customHeight="1" x14ac:dyDescent="0.3">
      <c r="A56" s="26"/>
      <c r="B56" s="142"/>
      <c r="C56" s="147"/>
      <c r="D56" s="149"/>
      <c r="E56" s="82"/>
      <c r="F56" s="82"/>
      <c r="G56" s="82"/>
      <c r="H56" s="82"/>
      <c r="I56" s="82"/>
      <c r="J56" s="74"/>
      <c r="L56" s="78">
        <f>E55*'RECUPERACAO POR ESTADO'!$B$9</f>
        <v>0</v>
      </c>
      <c r="M56" s="78">
        <f>F55*'RECUPERACAO POR ESTADO'!$B$10</f>
        <v>0</v>
      </c>
      <c r="N56" s="78">
        <f>G55*'RECUPERACAO POR ESTADO'!$B$9</f>
        <v>0</v>
      </c>
      <c r="O56" s="78">
        <f>H55*'RECUPERACAO POR ESTADO'!$B$9</f>
        <v>0</v>
      </c>
      <c r="P56" s="86">
        <f>I55*$B$11</f>
        <v>0</v>
      </c>
      <c r="Q56" s="186"/>
    </row>
    <row r="57" spans="1:17" ht="15.75" customHeight="1" x14ac:dyDescent="0.3">
      <c r="A57" s="26"/>
      <c r="B57" s="142"/>
      <c r="C57" s="147" t="s">
        <v>22</v>
      </c>
      <c r="D57" s="71" t="s">
        <v>42</v>
      </c>
      <c r="E57" s="68" t="s">
        <v>35</v>
      </c>
      <c r="F57" s="68" t="s">
        <v>36</v>
      </c>
      <c r="G57" s="68" t="s">
        <v>37</v>
      </c>
      <c r="H57" s="68" t="s">
        <v>39</v>
      </c>
      <c r="I57" s="68" t="s">
        <v>38</v>
      </c>
      <c r="J57" s="68" t="s">
        <v>40</v>
      </c>
      <c r="K57" s="4"/>
      <c r="L57" s="75" t="s">
        <v>35</v>
      </c>
      <c r="M57" s="75" t="s">
        <v>36</v>
      </c>
      <c r="N57" s="75" t="s">
        <v>37</v>
      </c>
      <c r="O57" s="75" t="s">
        <v>39</v>
      </c>
      <c r="P57" s="68" t="s">
        <v>38</v>
      </c>
      <c r="Q57" s="186"/>
    </row>
    <row r="58" spans="1:17" ht="15.75" customHeight="1" x14ac:dyDescent="0.3">
      <c r="A58" s="26"/>
      <c r="B58" s="142"/>
      <c r="C58" s="147"/>
      <c r="D58" s="149"/>
      <c r="E58" s="101">
        <v>0</v>
      </c>
      <c r="F58" s="101">
        <v>0</v>
      </c>
      <c r="G58" s="101">
        <v>0</v>
      </c>
      <c r="H58" s="101">
        <v>0</v>
      </c>
      <c r="I58" s="101">
        <v>0</v>
      </c>
      <c r="J58" s="74">
        <f>SUM(E58:I58)</f>
        <v>0</v>
      </c>
      <c r="K58" s="4"/>
      <c r="L58" s="156">
        <f>SUM(L59:P59)</f>
        <v>0</v>
      </c>
      <c r="M58" s="157"/>
      <c r="N58" s="157"/>
      <c r="O58" s="157"/>
      <c r="P58" s="158"/>
      <c r="Q58" s="186"/>
    </row>
    <row r="59" spans="1:17" ht="15" hidden="1" customHeight="1" x14ac:dyDescent="0.3">
      <c r="A59" s="26"/>
      <c r="B59" s="142"/>
      <c r="C59" s="147"/>
      <c r="D59" s="149"/>
      <c r="E59" s="82"/>
      <c r="F59" s="82"/>
      <c r="G59" s="82"/>
      <c r="H59" s="82"/>
      <c r="I59" s="82"/>
      <c r="J59" s="82"/>
      <c r="L59" s="78">
        <f>E58*'RECUPERACAO POR ESTADO'!$B$9</f>
        <v>0</v>
      </c>
      <c r="M59" s="78">
        <f>F58*'RECUPERACAO POR ESTADO'!$B$10</f>
        <v>0</v>
      </c>
      <c r="N59" s="78">
        <f>G58*'RECUPERACAO POR ESTADO'!$B$9</f>
        <v>0</v>
      </c>
      <c r="O59" s="78">
        <f>H58*'RECUPERACAO POR ESTADO'!$B$9</f>
        <v>0</v>
      </c>
      <c r="P59" s="86">
        <f>I58*$B$11</f>
        <v>0</v>
      </c>
      <c r="Q59" s="186"/>
    </row>
    <row r="60" spans="1:17" ht="20.100000000000001" customHeight="1" x14ac:dyDescent="0.3">
      <c r="A60" s="26"/>
      <c r="B60" s="142"/>
      <c r="C60" s="69"/>
      <c r="D60" s="76" t="s">
        <v>41</v>
      </c>
      <c r="E60" s="77">
        <f t="shared" ref="E60:J60" si="11">E34+E37+E40+E43+E46+E49+E52+E55+E58</f>
        <v>0</v>
      </c>
      <c r="F60" s="77">
        <f t="shared" si="11"/>
        <v>0</v>
      </c>
      <c r="G60" s="77">
        <f t="shared" si="11"/>
        <v>0</v>
      </c>
      <c r="H60" s="77">
        <f t="shared" si="11"/>
        <v>0</v>
      </c>
      <c r="I60" s="77">
        <f t="shared" si="11"/>
        <v>0</v>
      </c>
      <c r="J60" s="77">
        <f t="shared" si="11"/>
        <v>0</v>
      </c>
      <c r="K60" s="51"/>
      <c r="L60" s="193"/>
      <c r="M60" s="194"/>
      <c r="N60" s="194"/>
      <c r="O60" s="194"/>
      <c r="P60" s="195"/>
      <c r="Q60" s="186"/>
    </row>
    <row r="61" spans="1:17" ht="30" customHeight="1" x14ac:dyDescent="0.3">
      <c r="A61" s="26"/>
      <c r="C61" s="2"/>
      <c r="D61" s="1"/>
      <c r="E61" s="3"/>
      <c r="Q61" s="1"/>
    </row>
    <row r="62" spans="1:17" ht="20.100000000000001" customHeight="1" x14ac:dyDescent="0.3">
      <c r="A62" s="26"/>
      <c r="B62" s="142" t="s">
        <v>45</v>
      </c>
      <c r="C62" s="69"/>
      <c r="D62" s="142" t="s">
        <v>49</v>
      </c>
      <c r="E62" s="142"/>
      <c r="F62" s="142"/>
      <c r="G62" s="142"/>
      <c r="H62" s="142"/>
      <c r="I62" s="142"/>
      <c r="J62" s="142"/>
      <c r="K62" s="4"/>
      <c r="L62" s="142" t="s">
        <v>50</v>
      </c>
      <c r="M62" s="142"/>
      <c r="N62" s="142"/>
      <c r="O62" s="142"/>
      <c r="P62" s="142"/>
      <c r="Q62" s="142"/>
    </row>
    <row r="63" spans="1:17" ht="15.75" customHeight="1" x14ac:dyDescent="0.3">
      <c r="A63" s="26"/>
      <c r="B63" s="142"/>
      <c r="C63" s="147" t="s">
        <v>27</v>
      </c>
      <c r="D63" s="71" t="s">
        <v>42</v>
      </c>
      <c r="E63" s="68" t="s">
        <v>35</v>
      </c>
      <c r="F63" s="68" t="s">
        <v>36</v>
      </c>
      <c r="G63" s="68" t="s">
        <v>37</v>
      </c>
      <c r="H63" s="68" t="s">
        <v>39</v>
      </c>
      <c r="I63" s="68" t="s">
        <v>38</v>
      </c>
      <c r="J63" s="68" t="s">
        <v>40</v>
      </c>
      <c r="K63" s="4"/>
      <c r="L63" s="68" t="s">
        <v>35</v>
      </c>
      <c r="M63" s="68" t="s">
        <v>36</v>
      </c>
      <c r="N63" s="68" t="s">
        <v>37</v>
      </c>
      <c r="O63" s="68" t="s">
        <v>39</v>
      </c>
      <c r="P63" s="68" t="s">
        <v>38</v>
      </c>
      <c r="Q63" s="68" t="s">
        <v>40</v>
      </c>
    </row>
    <row r="64" spans="1:17" ht="15.75" customHeight="1" x14ac:dyDescent="0.3">
      <c r="A64" s="26"/>
      <c r="B64" s="142"/>
      <c r="C64" s="147"/>
      <c r="D64" s="145"/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143">
        <f>SUM(E64:I64)</f>
        <v>0</v>
      </c>
      <c r="L64" s="153">
        <f>SUM(L65:P65)</f>
        <v>0</v>
      </c>
      <c r="M64" s="154"/>
      <c r="N64" s="154"/>
      <c r="O64" s="154"/>
      <c r="P64" s="155"/>
      <c r="Q64" s="184">
        <f>L64+L67+L70+L73+L76+L79+L82</f>
        <v>0</v>
      </c>
    </row>
    <row r="65" spans="1:17" ht="15.75" hidden="1" customHeight="1" x14ac:dyDescent="0.3">
      <c r="A65" s="26"/>
      <c r="B65" s="142"/>
      <c r="C65" s="147"/>
      <c r="D65" s="146"/>
      <c r="E65" s="73"/>
      <c r="F65" s="73"/>
      <c r="G65" s="73"/>
      <c r="H65" s="73"/>
      <c r="I65" s="73"/>
      <c r="J65" s="144"/>
      <c r="L65" s="79">
        <f>E64*'RECUPERACAO POR ESTADO'!$B$9</f>
        <v>0</v>
      </c>
      <c r="M65" s="79">
        <f>F64*'RECUPERACAO POR ESTADO'!$B$10</f>
        <v>0</v>
      </c>
      <c r="N65" s="79">
        <f>G64*'RECUPERACAO POR ESTADO'!$B$9</f>
        <v>0</v>
      </c>
      <c r="O65" s="79">
        <f>H64*'RECUPERACAO POR ESTADO'!$B$9</f>
        <v>0</v>
      </c>
      <c r="P65" s="86">
        <f>I64*$B$11</f>
        <v>0</v>
      </c>
      <c r="Q65" s="184"/>
    </row>
    <row r="66" spans="1:17" ht="15.75" customHeight="1" x14ac:dyDescent="0.3">
      <c r="A66" s="26"/>
      <c r="B66" s="142"/>
      <c r="C66" s="147" t="s">
        <v>28</v>
      </c>
      <c r="D66" s="71" t="s">
        <v>42</v>
      </c>
      <c r="E66" s="75" t="s">
        <v>35</v>
      </c>
      <c r="F66" s="75" t="s">
        <v>36</v>
      </c>
      <c r="G66" s="75" t="s">
        <v>37</v>
      </c>
      <c r="H66" s="75" t="s">
        <v>39</v>
      </c>
      <c r="I66" s="75" t="s">
        <v>38</v>
      </c>
      <c r="J66" s="75" t="s">
        <v>40</v>
      </c>
      <c r="K66" s="4"/>
      <c r="L66" s="68" t="s">
        <v>35</v>
      </c>
      <c r="M66" s="68" t="s">
        <v>36</v>
      </c>
      <c r="N66" s="68" t="s">
        <v>37</v>
      </c>
      <c r="O66" s="68" t="s">
        <v>39</v>
      </c>
      <c r="P66" s="68" t="s">
        <v>38</v>
      </c>
      <c r="Q66" s="184"/>
    </row>
    <row r="67" spans="1:17" ht="15.75" customHeight="1" x14ac:dyDescent="0.3">
      <c r="A67" s="26"/>
      <c r="B67" s="142"/>
      <c r="C67" s="147"/>
      <c r="D67" s="145"/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143">
        <f>SUM(E67:I67)</f>
        <v>0</v>
      </c>
      <c r="L67" s="153">
        <f>SUM(L68:P68)</f>
        <v>0</v>
      </c>
      <c r="M67" s="154"/>
      <c r="N67" s="154"/>
      <c r="O67" s="154"/>
      <c r="P67" s="155"/>
      <c r="Q67" s="184"/>
    </row>
    <row r="68" spans="1:17" ht="15.75" hidden="1" customHeight="1" x14ac:dyDescent="0.3">
      <c r="A68" s="26"/>
      <c r="B68" s="142"/>
      <c r="C68" s="147"/>
      <c r="D68" s="146"/>
      <c r="E68" s="73"/>
      <c r="F68" s="73"/>
      <c r="G68" s="73"/>
      <c r="H68" s="73"/>
      <c r="I68" s="73"/>
      <c r="J68" s="144"/>
      <c r="L68" s="79">
        <f>E67*'RECUPERACAO POR ESTADO'!$B$9</f>
        <v>0</v>
      </c>
      <c r="M68" s="79">
        <f>F67*'RECUPERACAO POR ESTADO'!$B$10</f>
        <v>0</v>
      </c>
      <c r="N68" s="79">
        <f>G67*'RECUPERACAO POR ESTADO'!$B$9</f>
        <v>0</v>
      </c>
      <c r="O68" s="79">
        <f>H67*'RECUPERACAO POR ESTADO'!$B$9</f>
        <v>0</v>
      </c>
      <c r="P68" s="86">
        <f>I67*$B$11</f>
        <v>0</v>
      </c>
      <c r="Q68" s="184"/>
    </row>
    <row r="69" spans="1:17" ht="15.75" customHeight="1" x14ac:dyDescent="0.3">
      <c r="A69" s="26"/>
      <c r="B69" s="142"/>
      <c r="C69" s="147" t="s">
        <v>29</v>
      </c>
      <c r="D69" s="71" t="s">
        <v>42</v>
      </c>
      <c r="E69" s="75" t="s">
        <v>35</v>
      </c>
      <c r="F69" s="75" t="s">
        <v>36</v>
      </c>
      <c r="G69" s="75" t="s">
        <v>37</v>
      </c>
      <c r="H69" s="75" t="s">
        <v>39</v>
      </c>
      <c r="I69" s="75" t="s">
        <v>38</v>
      </c>
      <c r="J69" s="75" t="s">
        <v>40</v>
      </c>
      <c r="K69" s="4"/>
      <c r="L69" s="68" t="s">
        <v>35</v>
      </c>
      <c r="M69" s="68" t="s">
        <v>36</v>
      </c>
      <c r="N69" s="68" t="s">
        <v>37</v>
      </c>
      <c r="O69" s="68" t="s">
        <v>39</v>
      </c>
      <c r="P69" s="68" t="s">
        <v>38</v>
      </c>
      <c r="Q69" s="184"/>
    </row>
    <row r="70" spans="1:17" ht="15.75" customHeight="1" x14ac:dyDescent="0.3">
      <c r="A70" s="26"/>
      <c r="B70" s="142"/>
      <c r="C70" s="147"/>
      <c r="D70" s="145"/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143">
        <f>SUM(E70:I70)</f>
        <v>0</v>
      </c>
      <c r="L70" s="153">
        <f>SUM(L71:P71)</f>
        <v>0</v>
      </c>
      <c r="M70" s="154"/>
      <c r="N70" s="154"/>
      <c r="O70" s="154"/>
      <c r="P70" s="155"/>
      <c r="Q70" s="184"/>
    </row>
    <row r="71" spans="1:17" ht="15.75" hidden="1" customHeight="1" x14ac:dyDescent="0.3">
      <c r="A71" s="26"/>
      <c r="B71" s="142"/>
      <c r="C71" s="147"/>
      <c r="D71" s="146"/>
      <c r="E71" s="73"/>
      <c r="F71" s="73"/>
      <c r="G71" s="73"/>
      <c r="H71" s="73"/>
      <c r="I71" s="73"/>
      <c r="J71" s="144"/>
      <c r="L71" s="79">
        <f>E70*'RECUPERACAO POR ESTADO'!$B$9</f>
        <v>0</v>
      </c>
      <c r="M71" s="79">
        <f>F70*'RECUPERACAO POR ESTADO'!$B$10</f>
        <v>0</v>
      </c>
      <c r="N71" s="79">
        <f>G70*'RECUPERACAO POR ESTADO'!$B$9</f>
        <v>0</v>
      </c>
      <c r="O71" s="79">
        <f>H70*'RECUPERACAO POR ESTADO'!$B$9</f>
        <v>0</v>
      </c>
      <c r="P71" s="86">
        <f>I70*$B$11</f>
        <v>0</v>
      </c>
      <c r="Q71" s="184"/>
    </row>
    <row r="72" spans="1:17" ht="15.75" customHeight="1" x14ac:dyDescent="0.3">
      <c r="A72" s="26"/>
      <c r="B72" s="142"/>
      <c r="C72" s="147" t="s">
        <v>30</v>
      </c>
      <c r="D72" s="71" t="s">
        <v>42</v>
      </c>
      <c r="E72" s="75" t="s">
        <v>35</v>
      </c>
      <c r="F72" s="75" t="s">
        <v>36</v>
      </c>
      <c r="G72" s="75" t="s">
        <v>37</v>
      </c>
      <c r="H72" s="75" t="s">
        <v>39</v>
      </c>
      <c r="I72" s="75" t="s">
        <v>38</v>
      </c>
      <c r="J72" s="75" t="s">
        <v>40</v>
      </c>
      <c r="K72" s="4"/>
      <c r="L72" s="68" t="s">
        <v>35</v>
      </c>
      <c r="M72" s="68" t="s">
        <v>36</v>
      </c>
      <c r="N72" s="68" t="s">
        <v>37</v>
      </c>
      <c r="O72" s="68" t="s">
        <v>39</v>
      </c>
      <c r="P72" s="68" t="s">
        <v>38</v>
      </c>
      <c r="Q72" s="184"/>
    </row>
    <row r="73" spans="1:17" ht="15.75" customHeight="1" x14ac:dyDescent="0.3">
      <c r="A73" s="26"/>
      <c r="B73" s="142"/>
      <c r="C73" s="147"/>
      <c r="D73" s="145"/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143">
        <f>SUM(E73:I73)</f>
        <v>0</v>
      </c>
      <c r="L73" s="153">
        <f>SUM(L74:P74)</f>
        <v>0</v>
      </c>
      <c r="M73" s="154"/>
      <c r="N73" s="154"/>
      <c r="O73" s="154"/>
      <c r="P73" s="155"/>
      <c r="Q73" s="184"/>
    </row>
    <row r="74" spans="1:17" ht="15.75" hidden="1" customHeight="1" x14ac:dyDescent="0.3">
      <c r="A74" s="26"/>
      <c r="B74" s="142"/>
      <c r="C74" s="147"/>
      <c r="D74" s="146"/>
      <c r="E74" s="73"/>
      <c r="F74" s="73"/>
      <c r="G74" s="73"/>
      <c r="H74" s="73"/>
      <c r="I74" s="73"/>
      <c r="J74" s="144"/>
      <c r="L74" s="79">
        <f>E73*'RECUPERACAO POR ESTADO'!$B$9</f>
        <v>0</v>
      </c>
      <c r="M74" s="79">
        <f>F73*'RECUPERACAO POR ESTADO'!$B$10</f>
        <v>0</v>
      </c>
      <c r="N74" s="79">
        <f>G73*'RECUPERACAO POR ESTADO'!$B$9</f>
        <v>0</v>
      </c>
      <c r="O74" s="79">
        <f>H73*'RECUPERACAO POR ESTADO'!$B$9</f>
        <v>0</v>
      </c>
      <c r="P74" s="86">
        <f>I73*$B$11</f>
        <v>0</v>
      </c>
      <c r="Q74" s="184"/>
    </row>
    <row r="75" spans="1:17" ht="15.75" customHeight="1" x14ac:dyDescent="0.3">
      <c r="A75" s="26"/>
      <c r="B75" s="142"/>
      <c r="C75" s="147" t="s">
        <v>31</v>
      </c>
      <c r="D75" s="71" t="s">
        <v>42</v>
      </c>
      <c r="E75" s="75" t="s">
        <v>35</v>
      </c>
      <c r="F75" s="75" t="s">
        <v>36</v>
      </c>
      <c r="G75" s="75" t="s">
        <v>37</v>
      </c>
      <c r="H75" s="75" t="s">
        <v>39</v>
      </c>
      <c r="I75" s="75" t="s">
        <v>38</v>
      </c>
      <c r="J75" s="75" t="s">
        <v>40</v>
      </c>
      <c r="K75" s="4"/>
      <c r="L75" s="68" t="s">
        <v>35</v>
      </c>
      <c r="M75" s="68" t="s">
        <v>36</v>
      </c>
      <c r="N75" s="68" t="s">
        <v>37</v>
      </c>
      <c r="O75" s="68" t="s">
        <v>39</v>
      </c>
      <c r="P75" s="68" t="s">
        <v>38</v>
      </c>
      <c r="Q75" s="184"/>
    </row>
    <row r="76" spans="1:17" ht="15.75" customHeight="1" x14ac:dyDescent="0.3">
      <c r="A76" s="26"/>
      <c r="B76" s="142"/>
      <c r="C76" s="147"/>
      <c r="D76" s="145"/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143">
        <f>SUM(E76:I76)</f>
        <v>0</v>
      </c>
      <c r="L76" s="153">
        <f>SUM(L77:P77)</f>
        <v>0</v>
      </c>
      <c r="M76" s="154"/>
      <c r="N76" s="154"/>
      <c r="O76" s="154"/>
      <c r="P76" s="155"/>
      <c r="Q76" s="184"/>
    </row>
    <row r="77" spans="1:17" ht="15.75" hidden="1" customHeight="1" x14ac:dyDescent="0.3">
      <c r="A77" s="26"/>
      <c r="B77" s="142"/>
      <c r="C77" s="147"/>
      <c r="D77" s="146"/>
      <c r="E77" s="73"/>
      <c r="F77" s="73"/>
      <c r="G77" s="73"/>
      <c r="H77" s="73"/>
      <c r="I77" s="73"/>
      <c r="J77" s="144"/>
      <c r="L77" s="79">
        <f>E76*'RECUPERACAO POR ESTADO'!$B$9</f>
        <v>0</v>
      </c>
      <c r="M77" s="79">
        <f>F76*'RECUPERACAO POR ESTADO'!$B$10</f>
        <v>0</v>
      </c>
      <c r="N77" s="79">
        <f>G76*'RECUPERACAO POR ESTADO'!$B$9</f>
        <v>0</v>
      </c>
      <c r="O77" s="79">
        <f>H76*'RECUPERACAO POR ESTADO'!$B$9</f>
        <v>0</v>
      </c>
      <c r="P77" s="86">
        <f>I76*$B$11</f>
        <v>0</v>
      </c>
      <c r="Q77" s="184"/>
    </row>
    <row r="78" spans="1:17" ht="15.75" customHeight="1" x14ac:dyDescent="0.3">
      <c r="A78" s="26"/>
      <c r="B78" s="142"/>
      <c r="C78" s="147" t="s">
        <v>32</v>
      </c>
      <c r="D78" s="71" t="s">
        <v>42</v>
      </c>
      <c r="E78" s="75" t="s">
        <v>35</v>
      </c>
      <c r="F78" s="75" t="s">
        <v>36</v>
      </c>
      <c r="G78" s="75" t="s">
        <v>37</v>
      </c>
      <c r="H78" s="75" t="s">
        <v>39</v>
      </c>
      <c r="I78" s="75" t="s">
        <v>38</v>
      </c>
      <c r="J78" s="75" t="s">
        <v>40</v>
      </c>
      <c r="K78" s="4"/>
      <c r="L78" s="68" t="s">
        <v>35</v>
      </c>
      <c r="M78" s="68" t="s">
        <v>36</v>
      </c>
      <c r="N78" s="68" t="s">
        <v>37</v>
      </c>
      <c r="O78" s="68" t="s">
        <v>39</v>
      </c>
      <c r="P78" s="68" t="s">
        <v>38</v>
      </c>
      <c r="Q78" s="184"/>
    </row>
    <row r="79" spans="1:17" ht="15.75" customHeight="1" x14ac:dyDescent="0.3">
      <c r="A79" s="26"/>
      <c r="B79" s="142"/>
      <c r="C79" s="147"/>
      <c r="D79" s="145"/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143">
        <f>SUM(E79:I79)</f>
        <v>0</v>
      </c>
      <c r="L79" s="153">
        <f>SUM(L80:P80)</f>
        <v>0</v>
      </c>
      <c r="M79" s="154"/>
      <c r="N79" s="154"/>
      <c r="O79" s="154"/>
      <c r="P79" s="155"/>
      <c r="Q79" s="184"/>
    </row>
    <row r="80" spans="1:17" ht="15.75" hidden="1" customHeight="1" x14ac:dyDescent="0.3">
      <c r="A80" s="26"/>
      <c r="B80" s="142"/>
      <c r="C80" s="147"/>
      <c r="D80" s="146"/>
      <c r="E80" s="73"/>
      <c r="F80" s="73"/>
      <c r="G80" s="73"/>
      <c r="H80" s="73"/>
      <c r="I80" s="73"/>
      <c r="J80" s="144"/>
      <c r="L80" s="79">
        <f>E79*'RECUPERACAO POR ESTADO'!$B$9</f>
        <v>0</v>
      </c>
      <c r="M80" s="79">
        <f>F79*'RECUPERACAO POR ESTADO'!$B$10</f>
        <v>0</v>
      </c>
      <c r="N80" s="79">
        <f>G79*'RECUPERACAO POR ESTADO'!$B$9</f>
        <v>0</v>
      </c>
      <c r="O80" s="79">
        <f>H79*'RECUPERACAO POR ESTADO'!$B$9</f>
        <v>0</v>
      </c>
      <c r="P80" s="86">
        <f>I79*$B$11</f>
        <v>0</v>
      </c>
      <c r="Q80" s="184"/>
    </row>
    <row r="81" spans="1:17" ht="15.75" customHeight="1" x14ac:dyDescent="0.3">
      <c r="A81" s="26"/>
      <c r="B81" s="142"/>
      <c r="C81" s="147" t="s">
        <v>33</v>
      </c>
      <c r="D81" s="71" t="s">
        <v>42</v>
      </c>
      <c r="E81" s="75" t="s">
        <v>35</v>
      </c>
      <c r="F81" s="75" t="s">
        <v>36</v>
      </c>
      <c r="G81" s="75" t="s">
        <v>37</v>
      </c>
      <c r="H81" s="75" t="s">
        <v>39</v>
      </c>
      <c r="I81" s="75" t="s">
        <v>38</v>
      </c>
      <c r="J81" s="75" t="s">
        <v>40</v>
      </c>
      <c r="K81" s="4"/>
      <c r="L81" s="68" t="s">
        <v>35</v>
      </c>
      <c r="M81" s="68" t="s">
        <v>36</v>
      </c>
      <c r="N81" s="68" t="s">
        <v>37</v>
      </c>
      <c r="O81" s="68" t="s">
        <v>39</v>
      </c>
      <c r="P81" s="68" t="s">
        <v>38</v>
      </c>
      <c r="Q81" s="184"/>
    </row>
    <row r="82" spans="1:17" ht="15.75" customHeight="1" x14ac:dyDescent="0.3">
      <c r="A82" s="26"/>
      <c r="B82" s="142"/>
      <c r="C82" s="147"/>
      <c r="D82" s="145"/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143">
        <f>SUM(E82:I82)</f>
        <v>0</v>
      </c>
      <c r="L82" s="153">
        <f>SUM(L83:P83)</f>
        <v>0</v>
      </c>
      <c r="M82" s="154"/>
      <c r="N82" s="154"/>
      <c r="O82" s="154"/>
      <c r="P82" s="155"/>
      <c r="Q82" s="184"/>
    </row>
    <row r="83" spans="1:17" ht="15.75" hidden="1" customHeight="1" x14ac:dyDescent="0.3">
      <c r="A83" s="26"/>
      <c r="B83" s="142"/>
      <c r="C83" s="147"/>
      <c r="D83" s="146"/>
      <c r="E83" s="73"/>
      <c r="F83" s="73"/>
      <c r="G83" s="73"/>
      <c r="H83" s="73"/>
      <c r="I83" s="73"/>
      <c r="J83" s="144"/>
      <c r="L83" s="79">
        <f>E82*'RECUPERACAO POR ESTADO'!$B$9</f>
        <v>0</v>
      </c>
      <c r="M83" s="79">
        <f>F82*'RECUPERACAO POR ESTADO'!$B$10</f>
        <v>0</v>
      </c>
      <c r="N83" s="79">
        <f>G82*'RECUPERACAO POR ESTADO'!$B$9</f>
        <v>0</v>
      </c>
      <c r="O83" s="79">
        <f>H82*'RECUPERACAO POR ESTADO'!$B$9</f>
        <v>0</v>
      </c>
      <c r="P83" s="86">
        <f>I82*$B$11</f>
        <v>0</v>
      </c>
      <c r="Q83" s="184"/>
    </row>
    <row r="84" spans="1:17" ht="20.100000000000001" customHeight="1" x14ac:dyDescent="0.3">
      <c r="A84" s="26"/>
      <c r="B84" s="142"/>
      <c r="C84" s="69"/>
      <c r="D84" s="76" t="s">
        <v>41</v>
      </c>
      <c r="E84" s="77">
        <f t="shared" ref="E84:J84" si="12">E64+E67+E70+E73+E76+E79+E82</f>
        <v>0</v>
      </c>
      <c r="F84" s="77">
        <f t="shared" si="12"/>
        <v>0</v>
      </c>
      <c r="G84" s="77">
        <f t="shared" si="12"/>
        <v>0</v>
      </c>
      <c r="H84" s="77">
        <f t="shared" si="12"/>
        <v>0</v>
      </c>
      <c r="I84" s="77">
        <f t="shared" si="12"/>
        <v>0</v>
      </c>
      <c r="J84" s="77">
        <f t="shared" si="12"/>
        <v>0</v>
      </c>
      <c r="K84" s="51"/>
      <c r="L84" s="193"/>
      <c r="M84" s="194"/>
      <c r="N84" s="194"/>
      <c r="O84" s="194"/>
      <c r="P84" s="195"/>
      <c r="Q84" s="184"/>
    </row>
    <row r="85" spans="1:17" ht="30" customHeight="1" x14ac:dyDescent="0.3">
      <c r="A85" s="26"/>
      <c r="C85" s="2"/>
      <c r="D85" s="1"/>
      <c r="E85" s="3"/>
      <c r="Q85" s="1"/>
    </row>
    <row r="86" spans="1:17" ht="20.100000000000001" customHeight="1" x14ac:dyDescent="0.3">
      <c r="A86" s="26"/>
      <c r="B86" s="142" t="s">
        <v>46</v>
      </c>
      <c r="C86" s="69"/>
      <c r="D86" s="142" t="s">
        <v>49</v>
      </c>
      <c r="E86" s="142"/>
      <c r="F86" s="142"/>
      <c r="G86" s="142"/>
      <c r="H86" s="142"/>
      <c r="I86" s="142"/>
      <c r="J86" s="142"/>
      <c r="K86" s="4"/>
      <c r="L86" s="142" t="s">
        <v>50</v>
      </c>
      <c r="M86" s="142"/>
      <c r="N86" s="142"/>
      <c r="O86" s="142"/>
      <c r="P86" s="142"/>
      <c r="Q86" s="142"/>
    </row>
    <row r="87" spans="1:17" ht="15.75" customHeight="1" x14ac:dyDescent="0.3">
      <c r="A87" s="26"/>
      <c r="B87" s="142"/>
      <c r="C87" s="147" t="s">
        <v>13</v>
      </c>
      <c r="D87" s="71" t="s">
        <v>42</v>
      </c>
      <c r="E87" s="68" t="s">
        <v>35</v>
      </c>
      <c r="F87" s="68" t="s">
        <v>36</v>
      </c>
      <c r="G87" s="68" t="s">
        <v>37</v>
      </c>
      <c r="H87" s="68" t="s">
        <v>39</v>
      </c>
      <c r="I87" s="68" t="s">
        <v>38</v>
      </c>
      <c r="J87" s="68" t="s">
        <v>40</v>
      </c>
      <c r="K87" s="4"/>
      <c r="L87" s="68" t="s">
        <v>35</v>
      </c>
      <c r="M87" s="68" t="s">
        <v>36</v>
      </c>
      <c r="N87" s="68" t="s">
        <v>37</v>
      </c>
      <c r="O87" s="68" t="s">
        <v>39</v>
      </c>
      <c r="P87" s="68" t="s">
        <v>38</v>
      </c>
      <c r="Q87" s="68" t="s">
        <v>40</v>
      </c>
    </row>
    <row r="88" spans="1:17" ht="15.75" customHeight="1" x14ac:dyDescent="0.3">
      <c r="A88" s="26"/>
      <c r="B88" s="142"/>
      <c r="C88" s="147"/>
      <c r="D88" s="149"/>
      <c r="E88" s="73">
        <v>0</v>
      </c>
      <c r="F88" s="73">
        <v>0</v>
      </c>
      <c r="G88" s="73">
        <v>0</v>
      </c>
      <c r="H88" s="73">
        <v>0</v>
      </c>
      <c r="I88" s="73">
        <v>0</v>
      </c>
      <c r="J88" s="148">
        <f>SUM(E88:I88)</f>
        <v>0</v>
      </c>
      <c r="L88" s="153">
        <f>SUM(L89:P89)</f>
        <v>0</v>
      </c>
      <c r="M88" s="154"/>
      <c r="N88" s="154"/>
      <c r="O88" s="154"/>
      <c r="P88" s="155"/>
      <c r="Q88" s="141">
        <f>L88+L91+L94+L97</f>
        <v>0</v>
      </c>
    </row>
    <row r="89" spans="1:17" ht="15.75" hidden="1" customHeight="1" x14ac:dyDescent="0.3">
      <c r="A89" s="26"/>
      <c r="B89" s="142"/>
      <c r="C89" s="147"/>
      <c r="D89" s="149"/>
      <c r="E89" s="73"/>
      <c r="F89" s="73"/>
      <c r="G89" s="73"/>
      <c r="H89" s="73"/>
      <c r="I89" s="73"/>
      <c r="J89" s="148"/>
      <c r="L89" s="78">
        <f>E88*'RECUPERACAO POR ESTADO'!$B$9</f>
        <v>0</v>
      </c>
      <c r="M89" s="78">
        <f>F88*'RECUPERACAO POR ESTADO'!$B$10</f>
        <v>0</v>
      </c>
      <c r="N89" s="78">
        <f>G88*'RECUPERACAO POR ESTADO'!$B$9</f>
        <v>0</v>
      </c>
      <c r="O89" s="78">
        <f>H88*'RECUPERACAO POR ESTADO'!$B$9</f>
        <v>0</v>
      </c>
      <c r="P89" s="86">
        <f>I88*$B$11</f>
        <v>0</v>
      </c>
      <c r="Q89" s="141"/>
    </row>
    <row r="90" spans="1:17" ht="15.75" customHeight="1" x14ac:dyDescent="0.3">
      <c r="A90" s="26"/>
      <c r="B90" s="142"/>
      <c r="C90" s="147" t="s">
        <v>12</v>
      </c>
      <c r="D90" s="71" t="s">
        <v>42</v>
      </c>
      <c r="E90" s="75" t="s">
        <v>35</v>
      </c>
      <c r="F90" s="75" t="s">
        <v>36</v>
      </c>
      <c r="G90" s="75" t="s">
        <v>37</v>
      </c>
      <c r="H90" s="75" t="s">
        <v>39</v>
      </c>
      <c r="I90" s="75" t="s">
        <v>38</v>
      </c>
      <c r="J90" s="75" t="s">
        <v>40</v>
      </c>
      <c r="K90" s="4"/>
      <c r="L90" s="75" t="s">
        <v>35</v>
      </c>
      <c r="M90" s="75" t="s">
        <v>36</v>
      </c>
      <c r="N90" s="75" t="s">
        <v>37</v>
      </c>
      <c r="O90" s="75" t="s">
        <v>39</v>
      </c>
      <c r="P90" s="68" t="s">
        <v>38</v>
      </c>
      <c r="Q90" s="141"/>
    </row>
    <row r="91" spans="1:17" ht="15" customHeight="1" x14ac:dyDescent="0.25">
      <c r="A91" s="26"/>
      <c r="B91" s="142"/>
      <c r="C91" s="147"/>
      <c r="D91" s="97"/>
      <c r="E91" s="73">
        <v>0</v>
      </c>
      <c r="F91" s="73">
        <v>0</v>
      </c>
      <c r="G91" s="73">
        <v>0</v>
      </c>
      <c r="H91" s="73">
        <v>0</v>
      </c>
      <c r="I91" s="73">
        <v>0</v>
      </c>
      <c r="J91" s="148">
        <f>SUM(E91:I91)</f>
        <v>0</v>
      </c>
      <c r="L91" s="153">
        <f>SUM(L92:P92)</f>
        <v>0</v>
      </c>
      <c r="M91" s="154"/>
      <c r="N91" s="154"/>
      <c r="O91" s="154"/>
      <c r="P91" s="155"/>
      <c r="Q91" s="141"/>
    </row>
    <row r="92" spans="1:17" ht="15" hidden="1" customHeight="1" x14ac:dyDescent="0.3">
      <c r="A92" s="26"/>
      <c r="B92" s="142"/>
      <c r="C92" s="147"/>
      <c r="D92" s="80"/>
      <c r="E92" s="73"/>
      <c r="F92" s="73"/>
      <c r="G92" s="73"/>
      <c r="H92" s="73"/>
      <c r="I92" s="73"/>
      <c r="J92" s="148"/>
      <c r="L92" s="78">
        <f>IF(B9&gt;32.5%,E91*'RECUPERACAO POR ESTADO'!$B$9,E91*32.5%)</f>
        <v>0</v>
      </c>
      <c r="M92" s="78">
        <f>IF(B10&gt;32.5%,F91*'RECUPERACAO POR ESTADO'!$B$9,F91*32.5%)</f>
        <v>0</v>
      </c>
      <c r="N92" s="78">
        <f>IF(B9&gt;32.5%,G91*'RECUPERACAO POR ESTADO'!$B$9,G91*32.5%)</f>
        <v>0</v>
      </c>
      <c r="O92" s="78">
        <f>IF(B9&gt;32.5%,H91*'RECUPERACAO POR ESTADO'!$B$9,H91*32.5%)</f>
        <v>0</v>
      </c>
      <c r="P92" s="86">
        <f>IF(B11&gt;33%,I91*'RECUPERACAO POR ESTADO'!$B$11,I91*33%)</f>
        <v>0</v>
      </c>
      <c r="Q92" s="141"/>
    </row>
    <row r="93" spans="1:17" ht="15.75" customHeight="1" x14ac:dyDescent="0.3">
      <c r="A93" s="26"/>
      <c r="B93" s="142"/>
      <c r="C93" s="147" t="s">
        <v>11</v>
      </c>
      <c r="D93" s="71" t="s">
        <v>42</v>
      </c>
      <c r="E93" s="75" t="s">
        <v>35</v>
      </c>
      <c r="F93" s="75" t="s">
        <v>36</v>
      </c>
      <c r="G93" s="75" t="s">
        <v>37</v>
      </c>
      <c r="H93" s="75" t="s">
        <v>39</v>
      </c>
      <c r="I93" s="75" t="s">
        <v>38</v>
      </c>
      <c r="J93" s="75" t="s">
        <v>40</v>
      </c>
      <c r="K93" s="4"/>
      <c r="L93" s="75" t="s">
        <v>35</v>
      </c>
      <c r="M93" s="75" t="s">
        <v>36</v>
      </c>
      <c r="N93" s="75" t="s">
        <v>37</v>
      </c>
      <c r="O93" s="75" t="s">
        <v>39</v>
      </c>
      <c r="P93" s="68" t="s">
        <v>38</v>
      </c>
      <c r="Q93" s="141"/>
    </row>
    <row r="94" spans="1:17" ht="15" customHeight="1" x14ac:dyDescent="0.3">
      <c r="A94" s="26"/>
      <c r="B94" s="142"/>
      <c r="C94" s="147"/>
      <c r="D94" s="145"/>
      <c r="E94" s="73">
        <v>0</v>
      </c>
      <c r="F94" s="73">
        <v>0</v>
      </c>
      <c r="G94" s="73">
        <v>0</v>
      </c>
      <c r="H94" s="73">
        <v>0</v>
      </c>
      <c r="I94" s="73">
        <v>0</v>
      </c>
      <c r="J94" s="143">
        <f>SUM(E94:I94)</f>
        <v>0</v>
      </c>
      <c r="L94" s="153">
        <f>SUM(L95:P95)</f>
        <v>0</v>
      </c>
      <c r="M94" s="154"/>
      <c r="N94" s="154"/>
      <c r="O94" s="154"/>
      <c r="P94" s="155"/>
      <c r="Q94" s="141"/>
    </row>
    <row r="95" spans="1:17" ht="15" hidden="1" customHeight="1" x14ac:dyDescent="0.3">
      <c r="A95" s="26"/>
      <c r="B95" s="142"/>
      <c r="C95" s="147"/>
      <c r="D95" s="146"/>
      <c r="E95" s="73"/>
      <c r="F95" s="73"/>
      <c r="G95" s="73"/>
      <c r="H95" s="73"/>
      <c r="I95" s="73"/>
      <c r="J95" s="144"/>
      <c r="L95" s="78">
        <f>E94*'RECUPERACAO POR ESTADO'!$B$9</f>
        <v>0</v>
      </c>
      <c r="M95" s="78">
        <f>F94*'RECUPERACAO POR ESTADO'!$B$10</f>
        <v>0</v>
      </c>
      <c r="N95" s="78">
        <f>G94*'RECUPERACAO POR ESTADO'!$B$9</f>
        <v>0</v>
      </c>
      <c r="O95" s="78">
        <f>H94*'RECUPERACAO POR ESTADO'!$B$9</f>
        <v>0</v>
      </c>
      <c r="P95" s="86">
        <f>I94*$B$11</f>
        <v>0</v>
      </c>
      <c r="Q95" s="141"/>
    </row>
    <row r="96" spans="1:17" x14ac:dyDescent="0.3">
      <c r="A96" s="26"/>
      <c r="B96" s="142"/>
      <c r="C96" s="147" t="s">
        <v>10</v>
      </c>
      <c r="D96" s="71" t="s">
        <v>42</v>
      </c>
      <c r="E96" s="75" t="s">
        <v>35</v>
      </c>
      <c r="F96" s="75" t="s">
        <v>36</v>
      </c>
      <c r="G96" s="75" t="s">
        <v>37</v>
      </c>
      <c r="H96" s="75" t="s">
        <v>39</v>
      </c>
      <c r="I96" s="75" t="s">
        <v>38</v>
      </c>
      <c r="J96" s="75" t="s">
        <v>40</v>
      </c>
      <c r="K96" s="4"/>
      <c r="L96" s="75" t="s">
        <v>35</v>
      </c>
      <c r="M96" s="75" t="s">
        <v>36</v>
      </c>
      <c r="N96" s="75" t="s">
        <v>37</v>
      </c>
      <c r="O96" s="75" t="s">
        <v>39</v>
      </c>
      <c r="P96" s="68" t="s">
        <v>38</v>
      </c>
      <c r="Q96" s="141"/>
    </row>
    <row r="97" spans="1:21" ht="17.25" customHeight="1" x14ac:dyDescent="0.3">
      <c r="A97" s="26"/>
      <c r="B97" s="142"/>
      <c r="C97" s="147"/>
      <c r="D97" s="149"/>
      <c r="E97" s="73">
        <v>0</v>
      </c>
      <c r="F97" s="73">
        <v>0</v>
      </c>
      <c r="G97" s="73">
        <v>0</v>
      </c>
      <c r="H97" s="73">
        <v>0</v>
      </c>
      <c r="I97" s="73">
        <v>0</v>
      </c>
      <c r="J97" s="148">
        <f>SUM(E97:I97)</f>
        <v>0</v>
      </c>
      <c r="K97" s="4"/>
      <c r="L97" s="190">
        <f>SUM(L98:P99)</f>
        <v>0</v>
      </c>
      <c r="M97" s="191"/>
      <c r="N97" s="191"/>
      <c r="O97" s="191"/>
      <c r="P97" s="192"/>
      <c r="Q97" s="141"/>
    </row>
    <row r="98" spans="1:21" ht="15" hidden="1" customHeight="1" x14ac:dyDescent="0.3">
      <c r="A98" s="26"/>
      <c r="B98" s="142"/>
      <c r="C98" s="147"/>
      <c r="D98" s="149"/>
      <c r="E98" s="73"/>
      <c r="F98" s="73"/>
      <c r="G98" s="73"/>
      <c r="H98" s="73"/>
      <c r="I98" s="73"/>
      <c r="J98" s="148"/>
      <c r="L98" s="78">
        <f>IF(B9&gt;33%,(E97*'RECUPERACAO POR ESTADO'!$B$9*Confaz!$D$21),(E97*33%*Confaz!$D$21))</f>
        <v>0</v>
      </c>
      <c r="M98" s="78">
        <f>IF(B10&gt;33%,(F97*'RECUPERACAO POR ESTADO'!$B$10*Confaz!$D$21),(F97*33%*Confaz!$D$21))</f>
        <v>0</v>
      </c>
      <c r="N98" s="78">
        <f>IF(B9&gt;33%,(G97*'RECUPERACAO POR ESTADO'!$B$9*Confaz!$D$21),(G97*33%*Confaz!$D$21))</f>
        <v>0</v>
      </c>
      <c r="O98" s="78">
        <f>IF(B9&gt;33%,(H97*'RECUPERACAO POR ESTADO'!$B$9*Confaz!$D$21),(H97*33%*Confaz!$D$21))</f>
        <v>0</v>
      </c>
      <c r="P98" s="86">
        <f>IF(B11&gt;33%,(I97*'RECUPERACAO POR ESTADO'!$B$11*Confaz!$D$21),(I97*33%*Confaz!$D$21))</f>
        <v>0</v>
      </c>
      <c r="Q98" s="141"/>
    </row>
    <row r="99" spans="1:21" ht="18.75" hidden="1" customHeight="1" x14ac:dyDescent="0.3">
      <c r="A99" s="26"/>
      <c r="B99" s="142"/>
      <c r="C99" s="70" t="s">
        <v>56</v>
      </c>
      <c r="D99" s="142"/>
      <c r="E99" s="142"/>
      <c r="F99" s="142"/>
      <c r="G99" s="142"/>
      <c r="H99" s="142"/>
      <c r="I99" s="142"/>
      <c r="J99" s="142"/>
      <c r="L99" s="78">
        <f>IF(B9&gt;33%,(E97*'RECUPERACAO POR ESTADO'!$B$9*Confaz!$E$21),(E97*33%*Confaz!$E$21))</f>
        <v>0</v>
      </c>
      <c r="M99" s="78">
        <f>IF(B10&gt;33%,(F97*'RECUPERACAO POR ESTADO'!$B$10*Confaz!$E$21),(F97*33%*Confaz!$E$21))</f>
        <v>0</v>
      </c>
      <c r="N99" s="78">
        <f>IF(B9&gt;33%,(G97*'RECUPERACAO POR ESTADO'!$B$9*Confaz!$E$21),(G97*33%*Confaz!$E$21))</f>
        <v>0</v>
      </c>
      <c r="O99" s="78">
        <f>IF(B9&gt;33%,(H97*'RECUPERACAO POR ESTADO'!$B$9*Confaz!$E$21),(H97*33%*Confaz!$E$21))</f>
        <v>0</v>
      </c>
      <c r="P99" s="86">
        <f>IF(B11&gt;33%,(I97*'RECUPERACAO POR ESTADO'!$B$11*Confaz!$E$21),(I97*33%*Confaz!$E$21))</f>
        <v>0</v>
      </c>
      <c r="Q99" s="141"/>
      <c r="U99" s="29"/>
    </row>
    <row r="100" spans="1:21" ht="20.100000000000001" customHeight="1" x14ac:dyDescent="0.3">
      <c r="A100" s="26"/>
      <c r="B100" s="142"/>
      <c r="C100" s="69"/>
      <c r="D100" s="76" t="s">
        <v>41</v>
      </c>
      <c r="E100" s="77">
        <f t="shared" ref="E100:J100" si="13">E88+E91+E94+E97</f>
        <v>0</v>
      </c>
      <c r="F100" s="77">
        <f t="shared" si="13"/>
        <v>0</v>
      </c>
      <c r="G100" s="77">
        <f t="shared" si="13"/>
        <v>0</v>
      </c>
      <c r="H100" s="77">
        <f t="shared" si="13"/>
        <v>0</v>
      </c>
      <c r="I100" s="77">
        <f t="shared" si="13"/>
        <v>0</v>
      </c>
      <c r="J100" s="77">
        <f t="shared" si="13"/>
        <v>0</v>
      </c>
      <c r="K100" s="96"/>
      <c r="L100" s="193"/>
      <c r="M100" s="194"/>
      <c r="N100" s="194"/>
      <c r="O100" s="194"/>
      <c r="P100" s="195"/>
      <c r="Q100" s="141"/>
    </row>
    <row r="101" spans="1:21" ht="30" customHeight="1" x14ac:dyDescent="0.3">
      <c r="A101" s="26"/>
      <c r="C101" s="2"/>
      <c r="D101" s="1"/>
      <c r="E101" s="3"/>
      <c r="Q101" s="1"/>
    </row>
    <row r="102" spans="1:21" ht="20.100000000000001" customHeight="1" x14ac:dyDescent="0.3">
      <c r="A102" s="26"/>
      <c r="B102" s="142" t="s">
        <v>47</v>
      </c>
      <c r="C102" s="69"/>
      <c r="D102" s="142" t="s">
        <v>49</v>
      </c>
      <c r="E102" s="142"/>
      <c r="F102" s="142"/>
      <c r="G102" s="142"/>
      <c r="H102" s="142"/>
      <c r="I102" s="142"/>
      <c r="J102" s="142"/>
      <c r="K102" s="4"/>
      <c r="L102" s="142" t="s">
        <v>50</v>
      </c>
      <c r="M102" s="142"/>
      <c r="N102" s="142"/>
      <c r="O102" s="142"/>
      <c r="P102" s="142"/>
      <c r="Q102" s="142"/>
    </row>
    <row r="103" spans="1:21" ht="15.75" customHeight="1" x14ac:dyDescent="0.3">
      <c r="A103" s="26"/>
      <c r="B103" s="142"/>
      <c r="C103" s="147" t="s">
        <v>9</v>
      </c>
      <c r="D103" s="71" t="s">
        <v>42</v>
      </c>
      <c r="E103" s="68" t="s">
        <v>35</v>
      </c>
      <c r="F103" s="68" t="s">
        <v>36</v>
      </c>
      <c r="G103" s="68" t="s">
        <v>37</v>
      </c>
      <c r="H103" s="68" t="s">
        <v>39</v>
      </c>
      <c r="I103" s="68" t="s">
        <v>38</v>
      </c>
      <c r="J103" s="68" t="s">
        <v>40</v>
      </c>
      <c r="K103" s="4"/>
      <c r="L103" s="68" t="s">
        <v>35</v>
      </c>
      <c r="M103" s="68" t="s">
        <v>36</v>
      </c>
      <c r="N103" s="68" t="s">
        <v>37</v>
      </c>
      <c r="O103" s="68" t="s">
        <v>39</v>
      </c>
      <c r="P103" s="68" t="s">
        <v>38</v>
      </c>
      <c r="Q103" s="68" t="s">
        <v>40</v>
      </c>
    </row>
    <row r="104" spans="1:21" ht="15" customHeight="1" x14ac:dyDescent="0.3">
      <c r="A104" s="26"/>
      <c r="B104" s="142"/>
      <c r="C104" s="147"/>
      <c r="D104" s="149"/>
      <c r="E104" s="73">
        <v>0</v>
      </c>
      <c r="F104" s="73">
        <v>0</v>
      </c>
      <c r="G104" s="73">
        <v>0</v>
      </c>
      <c r="H104" s="73">
        <v>0</v>
      </c>
      <c r="I104" s="73">
        <v>0</v>
      </c>
      <c r="J104" s="148">
        <f>SUM(E104:I104)</f>
        <v>0</v>
      </c>
      <c r="L104" s="153">
        <f>SUM(L105:P105)</f>
        <v>0</v>
      </c>
      <c r="M104" s="154"/>
      <c r="N104" s="154"/>
      <c r="O104" s="154"/>
      <c r="P104" s="155"/>
      <c r="Q104" s="184">
        <f>L104+L107+L110</f>
        <v>0</v>
      </c>
    </row>
    <row r="105" spans="1:21" ht="15" hidden="1" customHeight="1" x14ac:dyDescent="0.3">
      <c r="A105" s="26"/>
      <c r="B105" s="142"/>
      <c r="C105" s="147"/>
      <c r="D105" s="149"/>
      <c r="E105" s="73"/>
      <c r="F105" s="73"/>
      <c r="G105" s="73"/>
      <c r="H105" s="73"/>
      <c r="I105" s="73"/>
      <c r="J105" s="148"/>
      <c r="L105" s="78">
        <f>E104*'RECUPERACAO POR ESTADO'!$B$9</f>
        <v>0</v>
      </c>
      <c r="M105" s="78">
        <f>F104*'RECUPERACAO POR ESTADO'!$B$10</f>
        <v>0</v>
      </c>
      <c r="N105" s="78">
        <f>G104*'RECUPERACAO POR ESTADO'!$B$9</f>
        <v>0</v>
      </c>
      <c r="O105" s="78">
        <f>H104*'RECUPERACAO POR ESTADO'!$B$9</f>
        <v>0</v>
      </c>
      <c r="P105" s="86">
        <f>I104*$B$11</f>
        <v>0</v>
      </c>
      <c r="Q105" s="184"/>
    </row>
    <row r="106" spans="1:21" ht="15.75" customHeight="1" x14ac:dyDescent="0.3">
      <c r="A106" s="26"/>
      <c r="B106" s="142"/>
      <c r="C106" s="147" t="s">
        <v>8</v>
      </c>
      <c r="D106" s="71" t="s">
        <v>42</v>
      </c>
      <c r="E106" s="75" t="s">
        <v>35</v>
      </c>
      <c r="F106" s="75" t="s">
        <v>36</v>
      </c>
      <c r="G106" s="75" t="s">
        <v>37</v>
      </c>
      <c r="H106" s="75" t="s">
        <v>39</v>
      </c>
      <c r="I106" s="75" t="s">
        <v>38</v>
      </c>
      <c r="J106" s="75" t="s">
        <v>40</v>
      </c>
      <c r="K106" s="4"/>
      <c r="L106" s="75" t="s">
        <v>35</v>
      </c>
      <c r="M106" s="75" t="s">
        <v>36</v>
      </c>
      <c r="N106" s="75" t="s">
        <v>37</v>
      </c>
      <c r="O106" s="75" t="s">
        <v>39</v>
      </c>
      <c r="P106" s="68" t="s">
        <v>38</v>
      </c>
      <c r="Q106" s="184"/>
    </row>
    <row r="107" spans="1:21" ht="15" customHeight="1" x14ac:dyDescent="0.3">
      <c r="A107" s="26"/>
      <c r="B107" s="142"/>
      <c r="C107" s="147"/>
      <c r="D107" s="149"/>
      <c r="E107" s="73">
        <v>0</v>
      </c>
      <c r="F107" s="73">
        <v>0</v>
      </c>
      <c r="G107" s="73">
        <v>0</v>
      </c>
      <c r="H107" s="73">
        <v>0</v>
      </c>
      <c r="I107" s="73"/>
      <c r="J107" s="148">
        <f>SUM(E107:I107)</f>
        <v>0</v>
      </c>
      <c r="L107" s="153">
        <f>SUM(L108:P108)</f>
        <v>0</v>
      </c>
      <c r="M107" s="154"/>
      <c r="N107" s="154"/>
      <c r="O107" s="154"/>
      <c r="P107" s="155"/>
      <c r="Q107" s="184"/>
    </row>
    <row r="108" spans="1:21" ht="15" hidden="1" customHeight="1" x14ac:dyDescent="0.3">
      <c r="A108" s="26"/>
      <c r="B108" s="142"/>
      <c r="C108" s="147"/>
      <c r="D108" s="149"/>
      <c r="E108" s="73"/>
      <c r="F108" s="73"/>
      <c r="G108" s="73"/>
      <c r="H108" s="73"/>
      <c r="I108" s="73"/>
      <c r="J108" s="148"/>
      <c r="L108" s="78">
        <f>E107*'RECUPERACAO POR ESTADO'!$B$9</f>
        <v>0</v>
      </c>
      <c r="M108" s="78">
        <f>F107*'RECUPERACAO POR ESTADO'!$B$10</f>
        <v>0</v>
      </c>
      <c r="N108" s="78">
        <f>G107*'RECUPERACAO POR ESTADO'!$B$9</f>
        <v>0</v>
      </c>
      <c r="O108" s="78">
        <f>H107*'RECUPERACAO POR ESTADO'!$B$9</f>
        <v>0</v>
      </c>
      <c r="P108" s="86">
        <f>I107*$B$11</f>
        <v>0</v>
      </c>
      <c r="Q108" s="184"/>
    </row>
    <row r="109" spans="1:21" ht="15.75" customHeight="1" x14ac:dyDescent="0.3">
      <c r="A109" s="26"/>
      <c r="B109" s="142"/>
      <c r="C109" s="147" t="s">
        <v>34</v>
      </c>
      <c r="D109" s="71" t="s">
        <v>42</v>
      </c>
      <c r="E109" s="75" t="s">
        <v>35</v>
      </c>
      <c r="F109" s="75" t="s">
        <v>36</v>
      </c>
      <c r="G109" s="75" t="s">
        <v>37</v>
      </c>
      <c r="H109" s="75" t="s">
        <v>39</v>
      </c>
      <c r="I109" s="75" t="s">
        <v>38</v>
      </c>
      <c r="J109" s="75" t="s">
        <v>40</v>
      </c>
      <c r="K109" s="4"/>
      <c r="L109" s="75" t="s">
        <v>35</v>
      </c>
      <c r="M109" s="75" t="s">
        <v>36</v>
      </c>
      <c r="N109" s="75" t="s">
        <v>37</v>
      </c>
      <c r="O109" s="75" t="s">
        <v>39</v>
      </c>
      <c r="P109" s="68" t="s">
        <v>38</v>
      </c>
      <c r="Q109" s="184"/>
    </row>
    <row r="110" spans="1:21" ht="15" customHeight="1" x14ac:dyDescent="0.3">
      <c r="A110" s="26"/>
      <c r="B110" s="142"/>
      <c r="C110" s="147"/>
      <c r="D110" s="149"/>
      <c r="E110" s="73">
        <v>0</v>
      </c>
      <c r="F110" s="73">
        <v>0</v>
      </c>
      <c r="G110" s="73">
        <v>0</v>
      </c>
      <c r="H110" s="73">
        <v>0</v>
      </c>
      <c r="I110" s="73">
        <v>0</v>
      </c>
      <c r="J110" s="148">
        <f>SUM(E110:I110)</f>
        <v>0</v>
      </c>
      <c r="L110" s="153">
        <f>SUM(L111:P111)</f>
        <v>0</v>
      </c>
      <c r="M110" s="154"/>
      <c r="N110" s="154"/>
      <c r="O110" s="154"/>
      <c r="P110" s="155"/>
      <c r="Q110" s="184"/>
    </row>
    <row r="111" spans="1:21" ht="15" hidden="1" customHeight="1" x14ac:dyDescent="0.3">
      <c r="A111" s="26"/>
      <c r="B111" s="142"/>
      <c r="C111" s="147"/>
      <c r="D111" s="149"/>
      <c r="E111" s="73"/>
      <c r="F111" s="73"/>
      <c r="G111" s="73"/>
      <c r="H111" s="73"/>
      <c r="I111" s="73"/>
      <c r="J111" s="148"/>
      <c r="L111" s="78">
        <f>E110*'RECUPERACAO POR ESTADO'!$B$9</f>
        <v>0</v>
      </c>
      <c r="M111" s="78">
        <f>F110*'RECUPERACAO POR ESTADO'!$B$10</f>
        <v>0</v>
      </c>
      <c r="N111" s="78">
        <f>G110*'RECUPERACAO POR ESTADO'!$B$9</f>
        <v>0</v>
      </c>
      <c r="O111" s="78">
        <f>H110*'RECUPERACAO POR ESTADO'!$B$9</f>
        <v>0</v>
      </c>
      <c r="P111" s="86">
        <f>I110*$B$11</f>
        <v>0</v>
      </c>
      <c r="Q111" s="184"/>
    </row>
    <row r="112" spans="1:21" ht="20.100000000000001" customHeight="1" x14ac:dyDescent="0.3">
      <c r="A112" s="26"/>
      <c r="B112" s="142"/>
      <c r="C112" s="69"/>
      <c r="D112" s="76" t="s">
        <v>41</v>
      </c>
      <c r="E112" s="77">
        <f>E104+E107+E110</f>
        <v>0</v>
      </c>
      <c r="F112" s="77">
        <f t="shared" ref="F112:J112" si="14">F104+F107+F110</f>
        <v>0</v>
      </c>
      <c r="G112" s="77">
        <f t="shared" si="14"/>
        <v>0</v>
      </c>
      <c r="H112" s="77">
        <f t="shared" si="14"/>
        <v>0</v>
      </c>
      <c r="I112" s="77">
        <f t="shared" si="14"/>
        <v>0</v>
      </c>
      <c r="J112" s="77">
        <f t="shared" si="14"/>
        <v>0</v>
      </c>
      <c r="K112" s="51"/>
      <c r="L112" s="187"/>
      <c r="M112" s="188"/>
      <c r="N112" s="188"/>
      <c r="O112" s="188"/>
      <c r="P112" s="189"/>
      <c r="Q112" s="184"/>
    </row>
  </sheetData>
  <sheetProtection algorithmName="SHA-512" hashValue="Xa7DkdQj4kIqBjnhC/GPrQJqU3k8ywJAHeuGVWCzIX+spKRVbZaKP1qShodLqpzkc00CgjE5nNAN3i0CpCF0VA==" saltValue="nQN49SVvkHds0dJI4SyLnQ==" spinCount="100000" sheet="1" objects="1" scenarios="1" selectLockedCells="1"/>
  <mergeCells count="140">
    <mergeCell ref="L102:Q102"/>
    <mergeCell ref="Q104:Q112"/>
    <mergeCell ref="Q64:Q84"/>
    <mergeCell ref="L16:Q16"/>
    <mergeCell ref="L32:Q32"/>
    <mergeCell ref="Q18:Q30"/>
    <mergeCell ref="Q34:Q60"/>
    <mergeCell ref="L112:P112"/>
    <mergeCell ref="L91:P91"/>
    <mergeCell ref="L94:P94"/>
    <mergeCell ref="L97:P97"/>
    <mergeCell ref="L104:P104"/>
    <mergeCell ref="L107:P107"/>
    <mergeCell ref="L110:P110"/>
    <mergeCell ref="L30:P30"/>
    <mergeCell ref="L60:P60"/>
    <mergeCell ref="L84:P84"/>
    <mergeCell ref="L100:P100"/>
    <mergeCell ref="L58:P58"/>
    <mergeCell ref="L64:P64"/>
    <mergeCell ref="L67:P67"/>
    <mergeCell ref="L70:P70"/>
    <mergeCell ref="L73:P73"/>
    <mergeCell ref="L76:P76"/>
    <mergeCell ref="L79:P79"/>
    <mergeCell ref="L82:P82"/>
    <mergeCell ref="L88:P88"/>
    <mergeCell ref="J67:J68"/>
    <mergeCell ref="C51:C53"/>
    <mergeCell ref="L18:P18"/>
    <mergeCell ref="L21:P21"/>
    <mergeCell ref="L28:P28"/>
    <mergeCell ref="L24:P24"/>
    <mergeCell ref="L34:P34"/>
    <mergeCell ref="L37:P37"/>
    <mergeCell ref="L40:P40"/>
    <mergeCell ref="L43:P43"/>
    <mergeCell ref="L62:Q62"/>
    <mergeCell ref="C54:C56"/>
    <mergeCell ref="C57:C59"/>
    <mergeCell ref="C17:C19"/>
    <mergeCell ref="B102:B112"/>
    <mergeCell ref="C96:C98"/>
    <mergeCell ref="B62:B84"/>
    <mergeCell ref="C81:C83"/>
    <mergeCell ref="C78:C80"/>
    <mergeCell ref="C75:C77"/>
    <mergeCell ref="C72:C74"/>
    <mergeCell ref="C69:C71"/>
    <mergeCell ref="C66:C68"/>
    <mergeCell ref="C63:C65"/>
    <mergeCell ref="C93:C95"/>
    <mergeCell ref="C90:C92"/>
    <mergeCell ref="C87:C89"/>
    <mergeCell ref="C103:C105"/>
    <mergeCell ref="C106:C108"/>
    <mergeCell ref="C109:C111"/>
    <mergeCell ref="B86:B100"/>
    <mergeCell ref="D110:D111"/>
    <mergeCell ref="D107:D108"/>
    <mergeCell ref="D86:J86"/>
    <mergeCell ref="J79:J80"/>
    <mergeCell ref="D82:D83"/>
    <mergeCell ref="B2:B3"/>
    <mergeCell ref="C2:H2"/>
    <mergeCell ref="C4:C5"/>
    <mergeCell ref="D4:D5"/>
    <mergeCell ref="E4:E5"/>
    <mergeCell ref="F4:F5"/>
    <mergeCell ref="H4:H5"/>
    <mergeCell ref="G4:G5"/>
    <mergeCell ref="J2:M2"/>
    <mergeCell ref="J3:M3"/>
    <mergeCell ref="J4:M6"/>
    <mergeCell ref="D16:J16"/>
    <mergeCell ref="J18:J19"/>
    <mergeCell ref="B16:B30"/>
    <mergeCell ref="D18:D19"/>
    <mergeCell ref="D49:D50"/>
    <mergeCell ref="J104:J105"/>
    <mergeCell ref="D104:D105"/>
    <mergeCell ref="J110:J111"/>
    <mergeCell ref="J107:J108"/>
    <mergeCell ref="D99:J99"/>
    <mergeCell ref="D88:D89"/>
    <mergeCell ref="D94:D95"/>
    <mergeCell ref="J94:J95"/>
    <mergeCell ref="J91:J92"/>
    <mergeCell ref="J88:J89"/>
    <mergeCell ref="D97:D98"/>
    <mergeCell ref="D102:J102"/>
    <mergeCell ref="J97:J98"/>
    <mergeCell ref="B1:H1"/>
    <mergeCell ref="J49:J50"/>
    <mergeCell ref="J70:J71"/>
    <mergeCell ref="J76:J77"/>
    <mergeCell ref="D70:D71"/>
    <mergeCell ref="D67:D68"/>
    <mergeCell ref="J64:J65"/>
    <mergeCell ref="L46:P46"/>
    <mergeCell ref="L49:P49"/>
    <mergeCell ref="L52:P52"/>
    <mergeCell ref="L55:P55"/>
    <mergeCell ref="J21:J22"/>
    <mergeCell ref="C45:C47"/>
    <mergeCell ref="C42:C44"/>
    <mergeCell ref="C39:C41"/>
    <mergeCell ref="D64:D65"/>
    <mergeCell ref="C48:C50"/>
    <mergeCell ref="C20:C22"/>
    <mergeCell ref="D58:D59"/>
    <mergeCell ref="D32:J32"/>
    <mergeCell ref="D73:D74"/>
    <mergeCell ref="B32:B60"/>
    <mergeCell ref="C27:C29"/>
    <mergeCell ref="C23:C25"/>
    <mergeCell ref="A8:A9"/>
    <mergeCell ref="Q88:Q100"/>
    <mergeCell ref="L86:Q86"/>
    <mergeCell ref="J82:J83"/>
    <mergeCell ref="D62:J62"/>
    <mergeCell ref="D79:D80"/>
    <mergeCell ref="D76:D77"/>
    <mergeCell ref="J73:J74"/>
    <mergeCell ref="C36:C38"/>
    <mergeCell ref="C33:C35"/>
    <mergeCell ref="J28:J29"/>
    <mergeCell ref="J24:J25"/>
    <mergeCell ref="D46:D47"/>
    <mergeCell ref="D43:D44"/>
    <mergeCell ref="D40:D41"/>
    <mergeCell ref="J34:J35"/>
    <mergeCell ref="J40:J41"/>
    <mergeCell ref="J37:J38"/>
    <mergeCell ref="J46:J47"/>
    <mergeCell ref="J43:J44"/>
    <mergeCell ref="D24:D25"/>
    <mergeCell ref="D52:D53"/>
    <mergeCell ref="D55:D56"/>
    <mergeCell ref="B13:H13"/>
  </mergeCells>
  <dataValidations count="4">
    <dataValidation type="list" allowBlank="1" showInputMessage="1" showErrorMessage="1" sqref="D97 D110 D21 D18 D28 D104 D40 D43 D46 D49 D24 D52 D55 D58 D67 D70 D73 D76 D79 D82 D34 D91 D94 D64 D88 D107 D37" xr:uid="{00000000-0002-0000-0300-000000000000}">
      <formula1>"X"</formula1>
    </dataValidation>
    <dataValidation type="decimal" operator="greaterThan" allowBlank="1" showInputMessage="1" showErrorMessage="1" prompt="por favor, insira um valor com até três casa decimais." sqref="E18:I19 E30:I30 E21:I22 E24:I25 E34:I35 E97:I98 E40:I41 E43:I44 E46:I47 E52:I52 E55:I55 E58:I58 E49:I50 E64:I65 E67:I68 E70:I71 E73:I74 E76:I77 E79:I80 E82:I83 E88:I89 E91:I92 E94:I95 E104:I105 E107:I108 E110:I111 E28:I28 E37:I38" xr:uid="{00000000-0002-0000-0300-000001000000}">
      <formula1>0</formula1>
    </dataValidation>
    <dataValidation operator="greaterThanOrEqual" showInputMessage="1" showErrorMessage="1" sqref="A12:XFD12" xr:uid="{00000000-0002-0000-0300-000002000000}"/>
    <dataValidation type="decimal" operator="greaterThanOrEqual" allowBlank="1" showInputMessage="1" showErrorMessage="1" sqref="B9:B11" xr:uid="{00000000-0002-0000-0300-000003000000}">
      <formula1>0.22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B624-F65F-46C9-8E6C-96F4CC630AB0}">
  <dimension ref="A1:G136"/>
  <sheetViews>
    <sheetView topLeftCell="A118" workbookViewId="0">
      <selection activeCell="H10" sqref="H10"/>
    </sheetView>
  </sheetViews>
  <sheetFormatPr defaultRowHeight="15.6" x14ac:dyDescent="0.3"/>
  <cols>
    <col min="2" max="2" width="14.59765625" customWidth="1"/>
    <col min="3" max="3" width="10.5" style="49" hidden="1" customWidth="1"/>
    <col min="4" max="4" width="13.59765625" style="103" hidden="1" customWidth="1"/>
    <col min="5" max="5" width="13.19921875" hidden="1" customWidth="1"/>
    <col min="6" max="6" width="11.8984375" style="103" hidden="1" customWidth="1"/>
    <col min="7" max="7" width="23.09765625" style="102" bestFit="1" customWidth="1"/>
  </cols>
  <sheetData>
    <row r="1" spans="1:7" ht="16.2" thickBot="1" x14ac:dyDescent="0.35">
      <c r="A1" s="104" t="s">
        <v>68</v>
      </c>
      <c r="B1" s="104" t="s">
        <v>69</v>
      </c>
      <c r="C1" s="104" t="s">
        <v>70</v>
      </c>
      <c r="D1" s="104" t="s">
        <v>71</v>
      </c>
      <c r="E1" s="104" t="s">
        <v>72</v>
      </c>
      <c r="F1" s="104" t="s">
        <v>73</v>
      </c>
      <c r="G1" s="104" t="s">
        <v>74</v>
      </c>
    </row>
    <row r="2" spans="1:7" x14ac:dyDescent="0.3">
      <c r="A2" s="196" t="s">
        <v>27</v>
      </c>
      <c r="B2" s="98" t="s">
        <v>7</v>
      </c>
      <c r="C2" s="105">
        <f>'RECUPERACAO NACIONAL'!C6*Confaz!N2</f>
        <v>0</v>
      </c>
      <c r="D2" s="106">
        <f>C2*1000</f>
        <v>0</v>
      </c>
      <c r="E2" s="107">
        <f>'RECUPERACAO POR ESTADO'!E64</f>
        <v>0</v>
      </c>
      <c r="F2" s="106">
        <f>E2*1000</f>
        <v>0</v>
      </c>
      <c r="G2" s="111">
        <f>IF(D2=0,F2,D2)</f>
        <v>0</v>
      </c>
    </row>
    <row r="3" spans="1:7" x14ac:dyDescent="0.3">
      <c r="A3" s="197"/>
      <c r="B3" s="99" t="s">
        <v>1</v>
      </c>
      <c r="C3" s="49">
        <f>'RECUPERACAO NACIONAL'!D6*Confaz!N2</f>
        <v>0</v>
      </c>
      <c r="D3" s="103">
        <f t="shared" ref="D3:D66" si="0">C3*1000</f>
        <v>0</v>
      </c>
      <c r="E3">
        <f>'RECUPERACAO POR ESTADO'!F64</f>
        <v>0</v>
      </c>
      <c r="F3" s="103">
        <f t="shared" ref="F3:F66" si="1">E3*1000</f>
        <v>0</v>
      </c>
      <c r="G3" s="112">
        <f t="shared" ref="G3:G66" si="2">IF(D3=0,F3,D3)</f>
        <v>0</v>
      </c>
    </row>
    <row r="4" spans="1:7" x14ac:dyDescent="0.3">
      <c r="A4" s="197"/>
      <c r="B4" s="99" t="s">
        <v>2</v>
      </c>
      <c r="C4" s="49">
        <f>'RECUPERACAO NACIONAL'!E6*Confaz!N2</f>
        <v>0</v>
      </c>
      <c r="D4" s="103">
        <f t="shared" si="0"/>
        <v>0</v>
      </c>
      <c r="E4">
        <f>'RECUPERACAO POR ESTADO'!G64</f>
        <v>0</v>
      </c>
      <c r="F4" s="103">
        <f t="shared" si="1"/>
        <v>0</v>
      </c>
      <c r="G4" s="112">
        <f t="shared" si="2"/>
        <v>0</v>
      </c>
    </row>
    <row r="5" spans="1:7" x14ac:dyDescent="0.3">
      <c r="A5" s="197"/>
      <c r="B5" s="99" t="s">
        <v>3</v>
      </c>
      <c r="C5" s="49">
        <f>'RECUPERACAO NACIONAL'!F6*Confaz!N2</f>
        <v>0</v>
      </c>
      <c r="D5" s="103">
        <f t="shared" si="0"/>
        <v>0</v>
      </c>
      <c r="E5">
        <f>'RECUPERACAO POR ESTADO'!I64</f>
        <v>0</v>
      </c>
      <c r="F5" s="103">
        <f t="shared" si="1"/>
        <v>0</v>
      </c>
      <c r="G5" s="112">
        <f t="shared" si="2"/>
        <v>0</v>
      </c>
    </row>
    <row r="6" spans="1:7" ht="16.2" thickBot="1" x14ac:dyDescent="0.35">
      <c r="A6" s="198"/>
      <c r="B6" s="100" t="s">
        <v>4</v>
      </c>
      <c r="C6" s="108">
        <f>'RECUPERACAO NACIONAL'!G6*Confaz!N2</f>
        <v>0</v>
      </c>
      <c r="D6" s="109">
        <f t="shared" si="0"/>
        <v>0</v>
      </c>
      <c r="E6" s="110">
        <f>'RECUPERACAO POR ESTADO'!H64</f>
        <v>0</v>
      </c>
      <c r="F6" s="109">
        <f t="shared" si="1"/>
        <v>0</v>
      </c>
      <c r="G6" s="113">
        <f t="shared" si="2"/>
        <v>0</v>
      </c>
    </row>
    <row r="7" spans="1:7" x14ac:dyDescent="0.3">
      <c r="A7" s="196" t="s">
        <v>16</v>
      </c>
      <c r="B7" s="98" t="s">
        <v>7</v>
      </c>
      <c r="C7" s="105">
        <f>'RECUPERACAO NACIONAL'!$C$6*Confaz!E2</f>
        <v>0</v>
      </c>
      <c r="D7" s="106">
        <f t="shared" si="0"/>
        <v>0</v>
      </c>
      <c r="E7" s="107">
        <f>'RECUPERACAO POR ESTADO'!E34</f>
        <v>0</v>
      </c>
      <c r="F7" s="106">
        <f t="shared" si="1"/>
        <v>0</v>
      </c>
      <c r="G7" s="111">
        <f t="shared" si="2"/>
        <v>0</v>
      </c>
    </row>
    <row r="8" spans="1:7" x14ac:dyDescent="0.3">
      <c r="A8" s="197"/>
      <c r="B8" s="99" t="s">
        <v>1</v>
      </c>
      <c r="C8" s="49">
        <f>'RECUPERACAO NACIONAL'!$D$6*Confaz!E2</f>
        <v>0</v>
      </c>
      <c r="D8" s="103">
        <f t="shared" si="0"/>
        <v>0</v>
      </c>
      <c r="E8">
        <f>'RECUPERACAO POR ESTADO'!F34</f>
        <v>0</v>
      </c>
      <c r="F8" s="103">
        <f t="shared" si="1"/>
        <v>0</v>
      </c>
      <c r="G8" s="112">
        <f t="shared" si="2"/>
        <v>0</v>
      </c>
    </row>
    <row r="9" spans="1:7" x14ac:dyDescent="0.3">
      <c r="A9" s="197"/>
      <c r="B9" s="99" t="s">
        <v>2</v>
      </c>
      <c r="C9" s="49">
        <f>'RECUPERACAO NACIONAL'!$E$6*Confaz!E2</f>
        <v>0</v>
      </c>
      <c r="D9" s="103">
        <f t="shared" si="0"/>
        <v>0</v>
      </c>
      <c r="E9">
        <f>'RECUPERACAO POR ESTADO'!G34</f>
        <v>0</v>
      </c>
      <c r="F9" s="103">
        <f t="shared" si="1"/>
        <v>0</v>
      </c>
      <c r="G9" s="112">
        <f t="shared" si="2"/>
        <v>0</v>
      </c>
    </row>
    <row r="10" spans="1:7" x14ac:dyDescent="0.3">
      <c r="A10" s="197"/>
      <c r="B10" s="99" t="s">
        <v>3</v>
      </c>
      <c r="C10" s="49">
        <f>'RECUPERACAO NACIONAL'!$F$6*Confaz!E2</f>
        <v>0</v>
      </c>
      <c r="D10" s="103">
        <f t="shared" si="0"/>
        <v>0</v>
      </c>
      <c r="E10">
        <f>'RECUPERACAO POR ESTADO'!I34</f>
        <v>0</v>
      </c>
      <c r="F10" s="103">
        <f t="shared" si="1"/>
        <v>0</v>
      </c>
      <c r="G10" s="112">
        <f t="shared" si="2"/>
        <v>0</v>
      </c>
    </row>
    <row r="11" spans="1:7" ht="16.2" thickBot="1" x14ac:dyDescent="0.35">
      <c r="A11" s="198"/>
      <c r="B11" s="100" t="s">
        <v>4</v>
      </c>
      <c r="C11" s="108">
        <f>'RECUPERACAO NACIONAL'!$G$6*Confaz!E2</f>
        <v>0</v>
      </c>
      <c r="D11" s="109">
        <f t="shared" si="0"/>
        <v>0</v>
      </c>
      <c r="E11" s="110">
        <f>'RECUPERACAO POR ESTADO'!H34</f>
        <v>0</v>
      </c>
      <c r="F11" s="109">
        <f t="shared" si="1"/>
        <v>0</v>
      </c>
      <c r="G11" s="113">
        <f t="shared" si="2"/>
        <v>0</v>
      </c>
    </row>
    <row r="12" spans="1:7" x14ac:dyDescent="0.3">
      <c r="A12" s="196" t="s">
        <v>28</v>
      </c>
      <c r="B12" s="98" t="s">
        <v>7</v>
      </c>
      <c r="C12" s="105">
        <f>'RECUPERACAO NACIONAL'!$C$6*Confaz!O2</f>
        <v>0</v>
      </c>
      <c r="D12" s="106">
        <f t="shared" si="0"/>
        <v>0</v>
      </c>
      <c r="E12" s="107">
        <f>'RECUPERACAO POR ESTADO'!E67</f>
        <v>0</v>
      </c>
      <c r="F12" s="106">
        <f t="shared" si="1"/>
        <v>0</v>
      </c>
      <c r="G12" s="111">
        <f t="shared" si="2"/>
        <v>0</v>
      </c>
    </row>
    <row r="13" spans="1:7" x14ac:dyDescent="0.3">
      <c r="A13" s="197"/>
      <c r="B13" s="99" t="s">
        <v>1</v>
      </c>
      <c r="C13" s="49">
        <f>'RECUPERACAO NACIONAL'!$D$6*Confaz!O2</f>
        <v>0</v>
      </c>
      <c r="D13" s="103">
        <f t="shared" si="0"/>
        <v>0</v>
      </c>
      <c r="E13">
        <f>'RECUPERACAO POR ESTADO'!F67</f>
        <v>0</v>
      </c>
      <c r="F13" s="103">
        <f t="shared" si="1"/>
        <v>0</v>
      </c>
      <c r="G13" s="112">
        <f t="shared" si="2"/>
        <v>0</v>
      </c>
    </row>
    <row r="14" spans="1:7" x14ac:dyDescent="0.3">
      <c r="A14" s="197"/>
      <c r="B14" s="99" t="s">
        <v>2</v>
      </c>
      <c r="C14" s="49">
        <f>'RECUPERACAO NACIONAL'!$E$6*Confaz!O2</f>
        <v>0</v>
      </c>
      <c r="D14" s="103">
        <f t="shared" si="0"/>
        <v>0</v>
      </c>
      <c r="E14">
        <f>'RECUPERACAO POR ESTADO'!G67</f>
        <v>0</v>
      </c>
      <c r="F14" s="103">
        <f t="shared" si="1"/>
        <v>0</v>
      </c>
      <c r="G14" s="112">
        <f t="shared" si="2"/>
        <v>0</v>
      </c>
    </row>
    <row r="15" spans="1:7" x14ac:dyDescent="0.3">
      <c r="A15" s="197"/>
      <c r="B15" s="99" t="s">
        <v>3</v>
      </c>
      <c r="C15" s="49">
        <f>'RECUPERACAO NACIONAL'!$F$6*Confaz!O2</f>
        <v>0</v>
      </c>
      <c r="D15" s="103">
        <f t="shared" si="0"/>
        <v>0</v>
      </c>
      <c r="E15">
        <f>'RECUPERACAO POR ESTADO'!I67</f>
        <v>0</v>
      </c>
      <c r="F15" s="103">
        <f t="shared" si="1"/>
        <v>0</v>
      </c>
      <c r="G15" s="112">
        <f t="shared" si="2"/>
        <v>0</v>
      </c>
    </row>
    <row r="16" spans="1:7" ht="16.2" thickBot="1" x14ac:dyDescent="0.35">
      <c r="A16" s="198"/>
      <c r="B16" s="100" t="s">
        <v>4</v>
      </c>
      <c r="C16" s="108">
        <f>'RECUPERACAO NACIONAL'!$G$6*Confaz!O2</f>
        <v>0</v>
      </c>
      <c r="D16" s="109">
        <f t="shared" si="0"/>
        <v>0</v>
      </c>
      <c r="E16" s="110">
        <f>'RECUPERACAO POR ESTADO'!H67</f>
        <v>0</v>
      </c>
      <c r="F16" s="109">
        <f t="shared" si="1"/>
        <v>0</v>
      </c>
      <c r="G16" s="113">
        <f t="shared" si="2"/>
        <v>0</v>
      </c>
    </row>
    <row r="17" spans="1:7" x14ac:dyDescent="0.3">
      <c r="A17" s="196" t="s">
        <v>29</v>
      </c>
      <c r="B17" s="98" t="s">
        <v>7</v>
      </c>
      <c r="C17" s="105">
        <f>'RECUPERACAO NACIONAL'!$C$6*Confaz!P2</f>
        <v>0</v>
      </c>
      <c r="D17" s="106">
        <f t="shared" si="0"/>
        <v>0</v>
      </c>
      <c r="E17" s="107">
        <f>'RECUPERACAO POR ESTADO'!E70</f>
        <v>0</v>
      </c>
      <c r="F17" s="106">
        <f t="shared" si="1"/>
        <v>0</v>
      </c>
      <c r="G17" s="111">
        <f t="shared" si="2"/>
        <v>0</v>
      </c>
    </row>
    <row r="18" spans="1:7" x14ac:dyDescent="0.3">
      <c r="A18" s="197"/>
      <c r="B18" s="99" t="s">
        <v>1</v>
      </c>
      <c r="C18" s="49">
        <f>'RECUPERACAO NACIONAL'!$D$6*Confaz!P2</f>
        <v>0</v>
      </c>
      <c r="D18" s="103">
        <f t="shared" si="0"/>
        <v>0</v>
      </c>
      <c r="E18">
        <f>'RECUPERACAO POR ESTADO'!F70</f>
        <v>0</v>
      </c>
      <c r="F18" s="103">
        <f t="shared" si="1"/>
        <v>0</v>
      </c>
      <c r="G18" s="112">
        <f t="shared" si="2"/>
        <v>0</v>
      </c>
    </row>
    <row r="19" spans="1:7" x14ac:dyDescent="0.3">
      <c r="A19" s="197"/>
      <c r="B19" s="99" t="s">
        <v>2</v>
      </c>
      <c r="C19" s="49">
        <f>'RECUPERACAO NACIONAL'!$E$6*Confaz!P2</f>
        <v>0</v>
      </c>
      <c r="D19" s="103">
        <f t="shared" si="0"/>
        <v>0</v>
      </c>
      <c r="E19">
        <f>'RECUPERACAO POR ESTADO'!G70</f>
        <v>0</v>
      </c>
      <c r="F19" s="103">
        <f t="shared" si="1"/>
        <v>0</v>
      </c>
      <c r="G19" s="112">
        <f t="shared" si="2"/>
        <v>0</v>
      </c>
    </row>
    <row r="20" spans="1:7" x14ac:dyDescent="0.3">
      <c r="A20" s="197"/>
      <c r="B20" s="99" t="s">
        <v>3</v>
      </c>
      <c r="C20" s="49">
        <f>'RECUPERACAO NACIONAL'!$F$6*Confaz!P2</f>
        <v>0</v>
      </c>
      <c r="D20" s="103">
        <f t="shared" si="0"/>
        <v>0</v>
      </c>
      <c r="E20">
        <f>'RECUPERACAO POR ESTADO'!I70</f>
        <v>0</v>
      </c>
      <c r="F20" s="103">
        <f t="shared" si="1"/>
        <v>0</v>
      </c>
      <c r="G20" s="112">
        <f t="shared" si="2"/>
        <v>0</v>
      </c>
    </row>
    <row r="21" spans="1:7" ht="16.2" thickBot="1" x14ac:dyDescent="0.35">
      <c r="A21" s="198"/>
      <c r="B21" s="100" t="s">
        <v>4</v>
      </c>
      <c r="C21" s="108">
        <f>'RECUPERACAO NACIONAL'!$G$6*Confaz!P2</f>
        <v>0</v>
      </c>
      <c r="D21" s="109">
        <f t="shared" si="0"/>
        <v>0</v>
      </c>
      <c r="E21" s="110">
        <f>'RECUPERACAO POR ESTADO'!H70</f>
        <v>0</v>
      </c>
      <c r="F21" s="109">
        <f t="shared" si="1"/>
        <v>0</v>
      </c>
      <c r="G21" s="113">
        <f t="shared" si="2"/>
        <v>0</v>
      </c>
    </row>
    <row r="22" spans="1:7" x14ac:dyDescent="0.3">
      <c r="A22" s="196" t="s">
        <v>14</v>
      </c>
      <c r="B22" s="98" t="s">
        <v>7</v>
      </c>
      <c r="C22" s="105">
        <f>'RECUPERACAO NACIONAL'!$C$6*Confaz!F2</f>
        <v>0</v>
      </c>
      <c r="D22" s="106">
        <f t="shared" si="0"/>
        <v>0</v>
      </c>
      <c r="E22" s="107">
        <f>'RECUPERACAO POR ESTADO'!E37</f>
        <v>0</v>
      </c>
      <c r="F22" s="106">
        <f t="shared" si="1"/>
        <v>0</v>
      </c>
      <c r="G22" s="111">
        <f t="shared" si="2"/>
        <v>0</v>
      </c>
    </row>
    <row r="23" spans="1:7" x14ac:dyDescent="0.3">
      <c r="A23" s="197"/>
      <c r="B23" s="99" t="s">
        <v>1</v>
      </c>
      <c r="C23" s="49">
        <f>'RECUPERACAO NACIONAL'!$D$6*Confaz!F2</f>
        <v>0</v>
      </c>
      <c r="D23" s="103">
        <f t="shared" si="0"/>
        <v>0</v>
      </c>
      <c r="E23">
        <f>'RECUPERACAO POR ESTADO'!F37</f>
        <v>0</v>
      </c>
      <c r="F23" s="103">
        <f t="shared" si="1"/>
        <v>0</v>
      </c>
      <c r="G23" s="112">
        <f t="shared" si="2"/>
        <v>0</v>
      </c>
    </row>
    <row r="24" spans="1:7" x14ac:dyDescent="0.3">
      <c r="A24" s="197"/>
      <c r="B24" s="99" t="s">
        <v>2</v>
      </c>
      <c r="C24" s="49">
        <f>'RECUPERACAO NACIONAL'!$E$6*Confaz!F2</f>
        <v>0</v>
      </c>
      <c r="D24" s="103">
        <f t="shared" si="0"/>
        <v>0</v>
      </c>
      <c r="E24">
        <f>'RECUPERACAO POR ESTADO'!G37</f>
        <v>0</v>
      </c>
      <c r="F24" s="103">
        <f t="shared" si="1"/>
        <v>0</v>
      </c>
      <c r="G24" s="112">
        <f t="shared" si="2"/>
        <v>0</v>
      </c>
    </row>
    <row r="25" spans="1:7" x14ac:dyDescent="0.3">
      <c r="A25" s="197"/>
      <c r="B25" s="99" t="s">
        <v>3</v>
      </c>
      <c r="C25" s="49">
        <f>'RECUPERACAO NACIONAL'!$F$6*Confaz!F2</f>
        <v>0</v>
      </c>
      <c r="D25" s="103">
        <f t="shared" si="0"/>
        <v>0</v>
      </c>
      <c r="E25">
        <f>'RECUPERACAO POR ESTADO'!I37</f>
        <v>0</v>
      </c>
      <c r="F25" s="103">
        <f t="shared" si="1"/>
        <v>0</v>
      </c>
      <c r="G25" s="112">
        <f t="shared" si="2"/>
        <v>0</v>
      </c>
    </row>
    <row r="26" spans="1:7" ht="16.2" thickBot="1" x14ac:dyDescent="0.35">
      <c r="A26" s="198"/>
      <c r="B26" s="100" t="s">
        <v>4</v>
      </c>
      <c r="C26" s="108">
        <f>'RECUPERACAO NACIONAL'!$G$6*Confaz!F2</f>
        <v>0</v>
      </c>
      <c r="D26" s="109">
        <f t="shared" si="0"/>
        <v>0</v>
      </c>
      <c r="E26" s="110">
        <f>'RECUPERACAO POR ESTADO'!H37</f>
        <v>0</v>
      </c>
      <c r="F26" s="109">
        <f t="shared" si="1"/>
        <v>0</v>
      </c>
      <c r="G26" s="113">
        <f t="shared" si="2"/>
        <v>0</v>
      </c>
    </row>
    <row r="27" spans="1:7" x14ac:dyDescent="0.3">
      <c r="A27" s="196" t="s">
        <v>20</v>
      </c>
      <c r="B27" s="98" t="s">
        <v>7</v>
      </c>
      <c r="C27" s="105">
        <f>'RECUPERACAO NACIONAL'!$C$6*Confaz!G2</f>
        <v>0</v>
      </c>
      <c r="D27" s="106">
        <f t="shared" si="0"/>
        <v>0</v>
      </c>
      <c r="E27" s="107">
        <f>'RECUPERACAO POR ESTADO'!E40</f>
        <v>0</v>
      </c>
      <c r="F27" s="106">
        <f t="shared" si="1"/>
        <v>0</v>
      </c>
      <c r="G27" s="111">
        <f t="shared" si="2"/>
        <v>0</v>
      </c>
    </row>
    <row r="28" spans="1:7" x14ac:dyDescent="0.3">
      <c r="A28" s="197"/>
      <c r="B28" s="99" t="s">
        <v>1</v>
      </c>
      <c r="C28" s="49">
        <f>'RECUPERACAO NACIONAL'!$D$6*Confaz!G2</f>
        <v>0</v>
      </c>
      <c r="D28" s="103">
        <f t="shared" si="0"/>
        <v>0</v>
      </c>
      <c r="E28">
        <f>'RECUPERACAO POR ESTADO'!F40</f>
        <v>0</v>
      </c>
      <c r="F28" s="103">
        <f t="shared" si="1"/>
        <v>0</v>
      </c>
      <c r="G28" s="112">
        <f t="shared" si="2"/>
        <v>0</v>
      </c>
    </row>
    <row r="29" spans="1:7" x14ac:dyDescent="0.3">
      <c r="A29" s="197"/>
      <c r="B29" s="99" t="s">
        <v>2</v>
      </c>
      <c r="C29" s="49">
        <f>'RECUPERACAO NACIONAL'!$E$6*Confaz!G2</f>
        <v>0</v>
      </c>
      <c r="D29" s="103">
        <f t="shared" si="0"/>
        <v>0</v>
      </c>
      <c r="E29">
        <f>'RECUPERACAO POR ESTADO'!G40</f>
        <v>0</v>
      </c>
      <c r="F29" s="103">
        <f t="shared" si="1"/>
        <v>0</v>
      </c>
      <c r="G29" s="112">
        <f t="shared" si="2"/>
        <v>0</v>
      </c>
    </row>
    <row r="30" spans="1:7" x14ac:dyDescent="0.3">
      <c r="A30" s="197"/>
      <c r="B30" s="99" t="s">
        <v>3</v>
      </c>
      <c r="C30" s="49">
        <f>'RECUPERACAO NACIONAL'!$F$6*Confaz!G2</f>
        <v>0</v>
      </c>
      <c r="D30" s="103">
        <f t="shared" si="0"/>
        <v>0</v>
      </c>
      <c r="E30">
        <f>'RECUPERACAO POR ESTADO'!I40</f>
        <v>0</v>
      </c>
      <c r="F30" s="103">
        <f t="shared" si="1"/>
        <v>0</v>
      </c>
      <c r="G30" s="112">
        <f t="shared" si="2"/>
        <v>0</v>
      </c>
    </row>
    <row r="31" spans="1:7" ht="16.2" thickBot="1" x14ac:dyDescent="0.35">
      <c r="A31" s="198"/>
      <c r="B31" s="100" t="s">
        <v>4</v>
      </c>
      <c r="C31" s="108">
        <f>'RECUPERACAO NACIONAL'!$G$6*Confaz!G2</f>
        <v>0</v>
      </c>
      <c r="D31" s="109">
        <f t="shared" si="0"/>
        <v>0</v>
      </c>
      <c r="E31" s="110">
        <f>'RECUPERACAO POR ESTADO'!H40</f>
        <v>0</v>
      </c>
      <c r="F31" s="109">
        <f t="shared" si="1"/>
        <v>0</v>
      </c>
      <c r="G31" s="113">
        <f t="shared" si="2"/>
        <v>0</v>
      </c>
    </row>
    <row r="32" spans="1:7" x14ac:dyDescent="0.3">
      <c r="A32" s="196" t="s">
        <v>23</v>
      </c>
      <c r="B32" s="98" t="s">
        <v>7</v>
      </c>
      <c r="C32" s="105">
        <f>'RECUPERACAO NACIONAL'!$C$6*Confaz!A2</f>
        <v>0</v>
      </c>
      <c r="D32" s="106">
        <f t="shared" si="0"/>
        <v>0</v>
      </c>
      <c r="E32" s="107">
        <f>'RECUPERACAO POR ESTADO'!E18</f>
        <v>0</v>
      </c>
      <c r="F32" s="106">
        <f t="shared" si="1"/>
        <v>0</v>
      </c>
      <c r="G32" s="111">
        <f t="shared" si="2"/>
        <v>0</v>
      </c>
    </row>
    <row r="33" spans="1:7" x14ac:dyDescent="0.3">
      <c r="A33" s="197"/>
      <c r="B33" s="99" t="s">
        <v>1</v>
      </c>
      <c r="C33" s="49">
        <f>'RECUPERACAO NACIONAL'!$D$6*Confaz!A2</f>
        <v>0</v>
      </c>
      <c r="D33" s="103">
        <f t="shared" si="0"/>
        <v>0</v>
      </c>
      <c r="E33">
        <f>'RECUPERACAO POR ESTADO'!F18</f>
        <v>0</v>
      </c>
      <c r="F33" s="103">
        <f t="shared" si="1"/>
        <v>0</v>
      </c>
      <c r="G33" s="112">
        <f t="shared" si="2"/>
        <v>0</v>
      </c>
    </row>
    <row r="34" spans="1:7" x14ac:dyDescent="0.3">
      <c r="A34" s="197"/>
      <c r="B34" s="99" t="s">
        <v>2</v>
      </c>
      <c r="C34" s="49">
        <f>'RECUPERACAO NACIONAL'!$E$6*Confaz!A2</f>
        <v>0</v>
      </c>
      <c r="D34" s="103">
        <f t="shared" si="0"/>
        <v>0</v>
      </c>
      <c r="E34">
        <f>'RECUPERACAO POR ESTADO'!G18</f>
        <v>0</v>
      </c>
      <c r="F34" s="103">
        <f t="shared" si="1"/>
        <v>0</v>
      </c>
      <c r="G34" s="112">
        <f t="shared" si="2"/>
        <v>0</v>
      </c>
    </row>
    <row r="35" spans="1:7" x14ac:dyDescent="0.3">
      <c r="A35" s="197"/>
      <c r="B35" s="99" t="s">
        <v>3</v>
      </c>
      <c r="C35" s="49">
        <f>'RECUPERACAO NACIONAL'!$F$6*Confaz!A2</f>
        <v>0</v>
      </c>
      <c r="D35" s="103">
        <f t="shared" si="0"/>
        <v>0</v>
      </c>
      <c r="E35">
        <f>'RECUPERACAO POR ESTADO'!I18</f>
        <v>0</v>
      </c>
      <c r="F35" s="103">
        <f t="shared" si="1"/>
        <v>0</v>
      </c>
      <c r="G35" s="112">
        <f t="shared" si="2"/>
        <v>0</v>
      </c>
    </row>
    <row r="36" spans="1:7" ht="16.2" thickBot="1" x14ac:dyDescent="0.35">
      <c r="A36" s="198"/>
      <c r="B36" s="100" t="s">
        <v>4</v>
      </c>
      <c r="C36" s="108">
        <f>'RECUPERACAO NACIONAL'!$G$6*Confaz!A2</f>
        <v>0</v>
      </c>
      <c r="D36" s="109">
        <f t="shared" si="0"/>
        <v>0</v>
      </c>
      <c r="E36" s="110">
        <f>'RECUPERACAO POR ESTADO'!H18</f>
        <v>0</v>
      </c>
      <c r="F36" s="109">
        <f t="shared" si="1"/>
        <v>0</v>
      </c>
      <c r="G36" s="113">
        <f t="shared" si="2"/>
        <v>0</v>
      </c>
    </row>
    <row r="37" spans="1:7" x14ac:dyDescent="0.3">
      <c r="A37" s="196" t="s">
        <v>13</v>
      </c>
      <c r="B37" s="98" t="s">
        <v>7</v>
      </c>
      <c r="C37" s="105">
        <f>'RECUPERACAO NACIONAL'!$C$6*Confaz!U2</f>
        <v>0</v>
      </c>
      <c r="D37" s="106">
        <f t="shared" si="0"/>
        <v>0</v>
      </c>
      <c r="E37" s="107">
        <f>'RECUPERACAO POR ESTADO'!E88</f>
        <v>0</v>
      </c>
      <c r="F37" s="106">
        <f t="shared" si="1"/>
        <v>0</v>
      </c>
      <c r="G37" s="111">
        <f t="shared" si="2"/>
        <v>0</v>
      </c>
    </row>
    <row r="38" spans="1:7" x14ac:dyDescent="0.3">
      <c r="A38" s="197"/>
      <c r="B38" s="99" t="s">
        <v>1</v>
      </c>
      <c r="C38" s="49">
        <f>'RECUPERACAO NACIONAL'!$D$6*Confaz!U2</f>
        <v>0</v>
      </c>
      <c r="D38" s="103">
        <f t="shared" si="0"/>
        <v>0</v>
      </c>
      <c r="E38">
        <f>'RECUPERACAO POR ESTADO'!F88</f>
        <v>0</v>
      </c>
      <c r="F38" s="103">
        <f t="shared" si="1"/>
        <v>0</v>
      </c>
      <c r="G38" s="112">
        <f t="shared" si="2"/>
        <v>0</v>
      </c>
    </row>
    <row r="39" spans="1:7" x14ac:dyDescent="0.3">
      <c r="A39" s="197"/>
      <c r="B39" s="99" t="s">
        <v>2</v>
      </c>
      <c r="C39" s="49">
        <f>'RECUPERACAO NACIONAL'!$E$6*Confaz!U2</f>
        <v>0</v>
      </c>
      <c r="D39" s="103">
        <f t="shared" si="0"/>
        <v>0</v>
      </c>
      <c r="E39">
        <f>'RECUPERACAO POR ESTADO'!G88</f>
        <v>0</v>
      </c>
      <c r="F39" s="103">
        <f t="shared" si="1"/>
        <v>0</v>
      </c>
      <c r="G39" s="112">
        <f t="shared" si="2"/>
        <v>0</v>
      </c>
    </row>
    <row r="40" spans="1:7" x14ac:dyDescent="0.3">
      <c r="A40" s="197"/>
      <c r="B40" s="99" t="s">
        <v>3</v>
      </c>
      <c r="C40" s="49">
        <f>'RECUPERACAO NACIONAL'!$F$6*Confaz!U2</f>
        <v>0</v>
      </c>
      <c r="D40" s="103">
        <f t="shared" si="0"/>
        <v>0</v>
      </c>
      <c r="E40">
        <f>'RECUPERACAO POR ESTADO'!I88</f>
        <v>0</v>
      </c>
      <c r="F40" s="103">
        <f t="shared" si="1"/>
        <v>0</v>
      </c>
      <c r="G40" s="112">
        <f t="shared" si="2"/>
        <v>0</v>
      </c>
    </row>
    <row r="41" spans="1:7" ht="16.2" thickBot="1" x14ac:dyDescent="0.35">
      <c r="A41" s="198"/>
      <c r="B41" s="100" t="s">
        <v>4</v>
      </c>
      <c r="C41" s="108">
        <f>'RECUPERACAO NACIONAL'!$G$6*Confaz!U2</f>
        <v>0</v>
      </c>
      <c r="D41" s="109">
        <f t="shared" si="0"/>
        <v>0</v>
      </c>
      <c r="E41" s="110">
        <f>'RECUPERACAO POR ESTADO'!H88</f>
        <v>0</v>
      </c>
      <c r="F41" s="109">
        <f t="shared" si="1"/>
        <v>0</v>
      </c>
      <c r="G41" s="113">
        <f t="shared" si="2"/>
        <v>0</v>
      </c>
    </row>
    <row r="42" spans="1:7" x14ac:dyDescent="0.3">
      <c r="A42" s="196" t="s">
        <v>24</v>
      </c>
      <c r="B42" s="98" t="s">
        <v>7</v>
      </c>
      <c r="C42" s="105">
        <f>'RECUPERACAO NACIONAL'!$C$6*Confaz!B2</f>
        <v>0</v>
      </c>
      <c r="D42" s="106">
        <f t="shared" si="0"/>
        <v>0</v>
      </c>
      <c r="E42" s="107">
        <f>'RECUPERACAO POR ESTADO'!E21</f>
        <v>0</v>
      </c>
      <c r="F42" s="106">
        <f t="shared" si="1"/>
        <v>0</v>
      </c>
      <c r="G42" s="111">
        <f t="shared" si="2"/>
        <v>0</v>
      </c>
    </row>
    <row r="43" spans="1:7" x14ac:dyDescent="0.3">
      <c r="A43" s="197"/>
      <c r="B43" s="99" t="s">
        <v>1</v>
      </c>
      <c r="C43" s="49">
        <f>'RECUPERACAO NACIONAL'!$D$6*Confaz!B2</f>
        <v>0</v>
      </c>
      <c r="D43" s="103">
        <f t="shared" si="0"/>
        <v>0</v>
      </c>
      <c r="E43">
        <f>'RECUPERACAO POR ESTADO'!F21</f>
        <v>0</v>
      </c>
      <c r="F43" s="103">
        <f t="shared" si="1"/>
        <v>0</v>
      </c>
      <c r="G43" s="112">
        <f t="shared" si="2"/>
        <v>0</v>
      </c>
    </row>
    <row r="44" spans="1:7" x14ac:dyDescent="0.3">
      <c r="A44" s="197"/>
      <c r="B44" s="99" t="s">
        <v>2</v>
      </c>
      <c r="C44" s="49">
        <f>'RECUPERACAO NACIONAL'!$E$6*Confaz!B2</f>
        <v>0</v>
      </c>
      <c r="D44" s="103">
        <f t="shared" si="0"/>
        <v>0</v>
      </c>
      <c r="E44">
        <f>'RECUPERACAO POR ESTADO'!G21</f>
        <v>0</v>
      </c>
      <c r="F44" s="103">
        <f t="shared" si="1"/>
        <v>0</v>
      </c>
      <c r="G44" s="112">
        <f t="shared" si="2"/>
        <v>0</v>
      </c>
    </row>
    <row r="45" spans="1:7" x14ac:dyDescent="0.3">
      <c r="A45" s="197"/>
      <c r="B45" s="99" t="s">
        <v>3</v>
      </c>
      <c r="C45" s="49">
        <f>'RECUPERACAO NACIONAL'!$F$6*Confaz!B2</f>
        <v>0</v>
      </c>
      <c r="D45" s="103">
        <f t="shared" si="0"/>
        <v>0</v>
      </c>
      <c r="E45">
        <f>'RECUPERACAO POR ESTADO'!I21</f>
        <v>0</v>
      </c>
      <c r="F45" s="103">
        <f t="shared" si="1"/>
        <v>0</v>
      </c>
      <c r="G45" s="112">
        <f t="shared" si="2"/>
        <v>0</v>
      </c>
    </row>
    <row r="46" spans="1:7" ht="16.2" thickBot="1" x14ac:dyDescent="0.35">
      <c r="A46" s="198"/>
      <c r="B46" s="100" t="s">
        <v>4</v>
      </c>
      <c r="C46" s="108">
        <f>'RECUPERACAO NACIONAL'!$G$6*Confaz!B2</f>
        <v>0</v>
      </c>
      <c r="D46" s="109">
        <f t="shared" si="0"/>
        <v>0</v>
      </c>
      <c r="E46" s="110">
        <f>'RECUPERACAO POR ESTADO'!H21</f>
        <v>0</v>
      </c>
      <c r="F46" s="109">
        <f t="shared" si="1"/>
        <v>0</v>
      </c>
      <c r="G46" s="113">
        <f t="shared" si="2"/>
        <v>0</v>
      </c>
    </row>
    <row r="47" spans="1:7" x14ac:dyDescent="0.3">
      <c r="A47" s="196" t="s">
        <v>21</v>
      </c>
      <c r="B47" s="98" t="s">
        <v>7</v>
      </c>
      <c r="C47" s="105">
        <f>'RECUPERACAO NACIONAL'!$C$6*Confaz!H2</f>
        <v>0</v>
      </c>
      <c r="D47" s="106">
        <f t="shared" si="0"/>
        <v>0</v>
      </c>
      <c r="E47" s="107">
        <f>'RECUPERACAO POR ESTADO'!E43</f>
        <v>0</v>
      </c>
      <c r="F47" s="106">
        <f t="shared" si="1"/>
        <v>0</v>
      </c>
      <c r="G47" s="111">
        <f t="shared" si="2"/>
        <v>0</v>
      </c>
    </row>
    <row r="48" spans="1:7" x14ac:dyDescent="0.3">
      <c r="A48" s="197"/>
      <c r="B48" s="99" t="s">
        <v>1</v>
      </c>
      <c r="C48" s="49">
        <f>'RECUPERACAO NACIONAL'!$D$6*Confaz!H2</f>
        <v>0</v>
      </c>
      <c r="D48" s="103">
        <f t="shared" si="0"/>
        <v>0</v>
      </c>
      <c r="E48">
        <f>'RECUPERACAO POR ESTADO'!F43</f>
        <v>0</v>
      </c>
      <c r="F48" s="103">
        <f t="shared" si="1"/>
        <v>0</v>
      </c>
      <c r="G48" s="112">
        <f t="shared" si="2"/>
        <v>0</v>
      </c>
    </row>
    <row r="49" spans="1:7" x14ac:dyDescent="0.3">
      <c r="A49" s="197"/>
      <c r="B49" s="99" t="s">
        <v>2</v>
      </c>
      <c r="C49" s="49">
        <f>'RECUPERACAO NACIONAL'!$E$6*Confaz!H2</f>
        <v>0</v>
      </c>
      <c r="D49" s="103">
        <f t="shared" si="0"/>
        <v>0</v>
      </c>
      <c r="E49">
        <f>'RECUPERACAO POR ESTADO'!G43</f>
        <v>0</v>
      </c>
      <c r="F49" s="103">
        <f t="shared" si="1"/>
        <v>0</v>
      </c>
      <c r="G49" s="112">
        <f t="shared" si="2"/>
        <v>0</v>
      </c>
    </row>
    <row r="50" spans="1:7" x14ac:dyDescent="0.3">
      <c r="A50" s="197"/>
      <c r="B50" s="99" t="s">
        <v>3</v>
      </c>
      <c r="C50" s="49">
        <f>'RECUPERACAO NACIONAL'!$F$6*Confaz!H2</f>
        <v>0</v>
      </c>
      <c r="D50" s="103">
        <f t="shared" si="0"/>
        <v>0</v>
      </c>
      <c r="E50">
        <f>'RECUPERACAO POR ESTADO'!I43</f>
        <v>0</v>
      </c>
      <c r="F50" s="103">
        <f t="shared" si="1"/>
        <v>0</v>
      </c>
      <c r="G50" s="112">
        <f t="shared" si="2"/>
        <v>0</v>
      </c>
    </row>
    <row r="51" spans="1:7" ht="16.2" thickBot="1" x14ac:dyDescent="0.35">
      <c r="A51" s="198"/>
      <c r="B51" s="100" t="s">
        <v>4</v>
      </c>
      <c r="C51" s="108">
        <f>'RECUPERACAO NACIONAL'!$G$6*Confaz!H2</f>
        <v>0</v>
      </c>
      <c r="D51" s="109">
        <f t="shared" si="0"/>
        <v>0</v>
      </c>
      <c r="E51" s="110">
        <f>'RECUPERACAO POR ESTADO'!H43</f>
        <v>0</v>
      </c>
      <c r="F51" s="109">
        <f t="shared" si="1"/>
        <v>0</v>
      </c>
      <c r="G51" s="113">
        <f t="shared" si="2"/>
        <v>0</v>
      </c>
    </row>
    <row r="52" spans="1:7" x14ac:dyDescent="0.3">
      <c r="A52" s="196" t="s">
        <v>12</v>
      </c>
      <c r="B52" s="98" t="s">
        <v>7</v>
      </c>
      <c r="C52" s="105">
        <f>'RECUPERACAO NACIONAL'!$C$6*Confaz!V2</f>
        <v>0</v>
      </c>
      <c r="D52" s="106">
        <f t="shared" si="0"/>
        <v>0</v>
      </c>
      <c r="E52" s="107">
        <f>'RECUPERACAO POR ESTADO'!E91</f>
        <v>0</v>
      </c>
      <c r="F52" s="106">
        <f t="shared" si="1"/>
        <v>0</v>
      </c>
      <c r="G52" s="111">
        <f t="shared" si="2"/>
        <v>0</v>
      </c>
    </row>
    <row r="53" spans="1:7" x14ac:dyDescent="0.3">
      <c r="A53" s="197"/>
      <c r="B53" s="99" t="s">
        <v>1</v>
      </c>
      <c r="C53" s="49">
        <f>'RECUPERACAO NACIONAL'!$D$6*Confaz!V2</f>
        <v>0</v>
      </c>
      <c r="D53" s="103">
        <f t="shared" si="0"/>
        <v>0</v>
      </c>
      <c r="E53">
        <f>'RECUPERACAO POR ESTADO'!F91</f>
        <v>0</v>
      </c>
      <c r="F53" s="103">
        <f t="shared" si="1"/>
        <v>0</v>
      </c>
      <c r="G53" s="112">
        <f t="shared" si="2"/>
        <v>0</v>
      </c>
    </row>
    <row r="54" spans="1:7" x14ac:dyDescent="0.3">
      <c r="A54" s="197"/>
      <c r="B54" s="99" t="s">
        <v>2</v>
      </c>
      <c r="C54" s="49">
        <f>'RECUPERACAO NACIONAL'!$E$6*Confaz!V2</f>
        <v>0</v>
      </c>
      <c r="D54" s="103">
        <f t="shared" si="0"/>
        <v>0</v>
      </c>
      <c r="E54">
        <f>'RECUPERACAO POR ESTADO'!G91</f>
        <v>0</v>
      </c>
      <c r="F54" s="103">
        <f t="shared" si="1"/>
        <v>0</v>
      </c>
      <c r="G54" s="112">
        <f t="shared" si="2"/>
        <v>0</v>
      </c>
    </row>
    <row r="55" spans="1:7" x14ac:dyDescent="0.3">
      <c r="A55" s="197"/>
      <c r="B55" s="99" t="s">
        <v>3</v>
      </c>
      <c r="C55" s="49">
        <f>'RECUPERACAO NACIONAL'!$F$6*Confaz!V2</f>
        <v>0</v>
      </c>
      <c r="D55" s="103">
        <f t="shared" si="0"/>
        <v>0</v>
      </c>
      <c r="E55">
        <f>'RECUPERACAO POR ESTADO'!I91</f>
        <v>0</v>
      </c>
      <c r="F55" s="103">
        <f t="shared" si="1"/>
        <v>0</v>
      </c>
      <c r="G55" s="112">
        <f t="shared" si="2"/>
        <v>0</v>
      </c>
    </row>
    <row r="56" spans="1:7" ht="16.2" thickBot="1" x14ac:dyDescent="0.35">
      <c r="A56" s="198"/>
      <c r="B56" s="100" t="s">
        <v>4</v>
      </c>
      <c r="C56" s="108">
        <f>'RECUPERACAO NACIONAL'!$G$6*Confaz!V2</f>
        <v>0</v>
      </c>
      <c r="D56" s="109">
        <f t="shared" si="0"/>
        <v>0</v>
      </c>
      <c r="E56" s="110">
        <f>'RECUPERACAO POR ESTADO'!H91</f>
        <v>0</v>
      </c>
      <c r="F56" s="109">
        <f t="shared" si="1"/>
        <v>0</v>
      </c>
      <c r="G56" s="113">
        <f t="shared" si="2"/>
        <v>0</v>
      </c>
    </row>
    <row r="57" spans="1:7" x14ac:dyDescent="0.3">
      <c r="A57" s="196" t="s">
        <v>25</v>
      </c>
      <c r="B57" s="98" t="s">
        <v>7</v>
      </c>
      <c r="C57" s="105">
        <f>'RECUPERACAO NACIONAL'!$C$6*Confaz!D2</f>
        <v>0</v>
      </c>
      <c r="D57" s="106">
        <f t="shared" si="0"/>
        <v>0</v>
      </c>
      <c r="E57" s="107">
        <f>'RECUPERACAO POR ESTADO'!E28</f>
        <v>0</v>
      </c>
      <c r="F57" s="106">
        <f t="shared" si="1"/>
        <v>0</v>
      </c>
      <c r="G57" s="111">
        <f t="shared" si="2"/>
        <v>0</v>
      </c>
    </row>
    <row r="58" spans="1:7" x14ac:dyDescent="0.3">
      <c r="A58" s="197"/>
      <c r="B58" s="99" t="s">
        <v>1</v>
      </c>
      <c r="C58" s="49">
        <f>'RECUPERACAO NACIONAL'!$D$6*Confaz!D2</f>
        <v>0</v>
      </c>
      <c r="D58" s="103">
        <f t="shared" si="0"/>
        <v>0</v>
      </c>
      <c r="E58">
        <f>'RECUPERACAO POR ESTADO'!F28</f>
        <v>0</v>
      </c>
      <c r="F58" s="103">
        <f t="shared" si="1"/>
        <v>0</v>
      </c>
      <c r="G58" s="112">
        <f t="shared" si="2"/>
        <v>0</v>
      </c>
    </row>
    <row r="59" spans="1:7" x14ac:dyDescent="0.3">
      <c r="A59" s="197"/>
      <c r="B59" s="99" t="s">
        <v>2</v>
      </c>
      <c r="C59" s="49">
        <f>'RECUPERACAO NACIONAL'!$E$6*Confaz!D2</f>
        <v>0</v>
      </c>
      <c r="D59" s="103">
        <f t="shared" si="0"/>
        <v>0</v>
      </c>
      <c r="E59">
        <f>'RECUPERACAO POR ESTADO'!G28</f>
        <v>0</v>
      </c>
      <c r="F59" s="103">
        <f t="shared" si="1"/>
        <v>0</v>
      </c>
      <c r="G59" s="112">
        <f t="shared" si="2"/>
        <v>0</v>
      </c>
    </row>
    <row r="60" spans="1:7" x14ac:dyDescent="0.3">
      <c r="A60" s="197"/>
      <c r="B60" s="99" t="s">
        <v>3</v>
      </c>
      <c r="C60" s="49">
        <f>'RECUPERACAO NACIONAL'!$F$6*Confaz!D2</f>
        <v>0</v>
      </c>
      <c r="D60" s="103">
        <f t="shared" si="0"/>
        <v>0</v>
      </c>
      <c r="E60">
        <f>'RECUPERACAO POR ESTADO'!I28</f>
        <v>0</v>
      </c>
      <c r="F60" s="103">
        <f t="shared" si="1"/>
        <v>0</v>
      </c>
      <c r="G60" s="112">
        <f t="shared" si="2"/>
        <v>0</v>
      </c>
    </row>
    <row r="61" spans="1:7" ht="16.2" thickBot="1" x14ac:dyDescent="0.35">
      <c r="A61" s="198"/>
      <c r="B61" s="100" t="s">
        <v>4</v>
      </c>
      <c r="C61" s="108">
        <f>'RECUPERACAO NACIONAL'!$G$6*Confaz!D2</f>
        <v>0</v>
      </c>
      <c r="D61" s="109">
        <f t="shared" si="0"/>
        <v>0</v>
      </c>
      <c r="E61" s="110">
        <f>'RECUPERACAO POR ESTADO'!H28</f>
        <v>0</v>
      </c>
      <c r="F61" s="109">
        <f t="shared" si="1"/>
        <v>0</v>
      </c>
      <c r="G61" s="113">
        <f t="shared" si="2"/>
        <v>0</v>
      </c>
    </row>
    <row r="62" spans="1:7" x14ac:dyDescent="0.3">
      <c r="A62" s="196" t="s">
        <v>26</v>
      </c>
      <c r="B62" s="98" t="s">
        <v>7</v>
      </c>
      <c r="C62" s="105">
        <f>'RECUPERACAO NACIONAL'!$C$6*Confaz!C2</f>
        <v>0</v>
      </c>
      <c r="D62" s="106">
        <f t="shared" si="0"/>
        <v>0</v>
      </c>
      <c r="E62" s="107">
        <f>'RECUPERACAO POR ESTADO'!E24</f>
        <v>0</v>
      </c>
      <c r="F62" s="106">
        <f t="shared" si="1"/>
        <v>0</v>
      </c>
      <c r="G62" s="111">
        <f t="shared" si="2"/>
        <v>0</v>
      </c>
    </row>
    <row r="63" spans="1:7" x14ac:dyDescent="0.3">
      <c r="A63" s="197"/>
      <c r="B63" s="99" t="s">
        <v>1</v>
      </c>
      <c r="C63" s="49">
        <f>'RECUPERACAO NACIONAL'!$D$6*Confaz!C2</f>
        <v>0</v>
      </c>
      <c r="D63" s="103">
        <f t="shared" si="0"/>
        <v>0</v>
      </c>
      <c r="E63">
        <f>'RECUPERACAO POR ESTADO'!F24</f>
        <v>0</v>
      </c>
      <c r="F63" s="103">
        <f t="shared" si="1"/>
        <v>0</v>
      </c>
      <c r="G63" s="112">
        <f t="shared" si="2"/>
        <v>0</v>
      </c>
    </row>
    <row r="64" spans="1:7" x14ac:dyDescent="0.3">
      <c r="A64" s="197"/>
      <c r="B64" s="99" t="s">
        <v>2</v>
      </c>
      <c r="C64" s="49">
        <f>'RECUPERACAO NACIONAL'!$E$6*Confaz!C2</f>
        <v>0</v>
      </c>
      <c r="D64" s="103">
        <f t="shared" si="0"/>
        <v>0</v>
      </c>
      <c r="E64">
        <f>'RECUPERACAO POR ESTADO'!G24</f>
        <v>0</v>
      </c>
      <c r="F64" s="103">
        <f t="shared" si="1"/>
        <v>0</v>
      </c>
      <c r="G64" s="112">
        <f t="shared" si="2"/>
        <v>0</v>
      </c>
    </row>
    <row r="65" spans="1:7" x14ac:dyDescent="0.3">
      <c r="A65" s="197"/>
      <c r="B65" s="99" t="s">
        <v>3</v>
      </c>
      <c r="C65" s="49">
        <f>'RECUPERACAO NACIONAL'!$F$6*Confaz!C2</f>
        <v>0</v>
      </c>
      <c r="D65" s="103">
        <f t="shared" si="0"/>
        <v>0</v>
      </c>
      <c r="E65">
        <f>'RECUPERACAO POR ESTADO'!I24</f>
        <v>0</v>
      </c>
      <c r="F65" s="103">
        <f t="shared" si="1"/>
        <v>0</v>
      </c>
      <c r="G65" s="112">
        <f t="shared" si="2"/>
        <v>0</v>
      </c>
    </row>
    <row r="66" spans="1:7" ht="16.2" thickBot="1" x14ac:dyDescent="0.35">
      <c r="A66" s="198"/>
      <c r="B66" s="100" t="s">
        <v>4</v>
      </c>
      <c r="C66" s="108">
        <f>'RECUPERACAO NACIONAL'!$G$6*Confaz!C2</f>
        <v>0</v>
      </c>
      <c r="D66" s="109">
        <f t="shared" si="0"/>
        <v>0</v>
      </c>
      <c r="E66" s="110">
        <f>'RECUPERACAO POR ESTADO'!H24</f>
        <v>0</v>
      </c>
      <c r="F66" s="109">
        <f t="shared" si="1"/>
        <v>0</v>
      </c>
      <c r="G66" s="113">
        <f t="shared" si="2"/>
        <v>0</v>
      </c>
    </row>
    <row r="67" spans="1:7" x14ac:dyDescent="0.3">
      <c r="A67" s="196" t="s">
        <v>30</v>
      </c>
      <c r="B67" s="98" t="s">
        <v>7</v>
      </c>
      <c r="C67" s="105">
        <f>'RECUPERACAO NACIONAL'!$C$6*Confaz!Q2</f>
        <v>0</v>
      </c>
      <c r="D67" s="106">
        <f t="shared" ref="D67:D130" si="3">C67*1000</f>
        <v>0</v>
      </c>
      <c r="E67" s="107">
        <f>'RECUPERACAO POR ESTADO'!E73</f>
        <v>0</v>
      </c>
      <c r="F67" s="106">
        <f t="shared" ref="F67:F130" si="4">E67*1000</f>
        <v>0</v>
      </c>
      <c r="G67" s="111">
        <f t="shared" ref="G67:G130" si="5">IF(D67=0,F67,D67)</f>
        <v>0</v>
      </c>
    </row>
    <row r="68" spans="1:7" x14ac:dyDescent="0.3">
      <c r="A68" s="197"/>
      <c r="B68" s="99" t="s">
        <v>1</v>
      </c>
      <c r="C68" s="49">
        <f>'RECUPERACAO NACIONAL'!$D$6*Confaz!Q2</f>
        <v>0</v>
      </c>
      <c r="D68" s="103">
        <f t="shared" si="3"/>
        <v>0</v>
      </c>
      <c r="E68">
        <f>'RECUPERACAO POR ESTADO'!F73</f>
        <v>0</v>
      </c>
      <c r="F68" s="103">
        <f t="shared" si="4"/>
        <v>0</v>
      </c>
      <c r="G68" s="112">
        <f t="shared" si="5"/>
        <v>0</v>
      </c>
    </row>
    <row r="69" spans="1:7" x14ac:dyDescent="0.3">
      <c r="A69" s="197"/>
      <c r="B69" s="99" t="s">
        <v>2</v>
      </c>
      <c r="C69" s="49">
        <f>'RECUPERACAO NACIONAL'!$E$6*Confaz!Q2</f>
        <v>0</v>
      </c>
      <c r="D69" s="103">
        <f t="shared" si="3"/>
        <v>0</v>
      </c>
      <c r="E69">
        <f>'RECUPERACAO POR ESTADO'!G73</f>
        <v>0</v>
      </c>
      <c r="F69" s="103">
        <f t="shared" si="4"/>
        <v>0</v>
      </c>
      <c r="G69" s="112">
        <f t="shared" si="5"/>
        <v>0</v>
      </c>
    </row>
    <row r="70" spans="1:7" x14ac:dyDescent="0.3">
      <c r="A70" s="197"/>
      <c r="B70" s="99" t="s">
        <v>3</v>
      </c>
      <c r="C70" s="49">
        <f>'RECUPERACAO NACIONAL'!$F$6*Confaz!Q2</f>
        <v>0</v>
      </c>
      <c r="D70" s="103">
        <f t="shared" si="3"/>
        <v>0</v>
      </c>
      <c r="E70">
        <f>'RECUPERACAO POR ESTADO'!I73</f>
        <v>0</v>
      </c>
      <c r="F70" s="103">
        <f t="shared" si="4"/>
        <v>0</v>
      </c>
      <c r="G70" s="112">
        <f t="shared" si="5"/>
        <v>0</v>
      </c>
    </row>
    <row r="71" spans="1:7" ht="16.2" thickBot="1" x14ac:dyDescent="0.35">
      <c r="A71" s="198"/>
      <c r="B71" s="100" t="s">
        <v>4</v>
      </c>
      <c r="C71" s="108">
        <f>'RECUPERACAO NACIONAL'!$G$6*Confaz!Q2</f>
        <v>0</v>
      </c>
      <c r="D71" s="109">
        <f t="shared" si="3"/>
        <v>0</v>
      </c>
      <c r="E71" s="110">
        <f>'RECUPERACAO POR ESTADO'!H73</f>
        <v>0</v>
      </c>
      <c r="F71" s="109">
        <f t="shared" si="4"/>
        <v>0</v>
      </c>
      <c r="G71" s="113">
        <f t="shared" si="5"/>
        <v>0</v>
      </c>
    </row>
    <row r="72" spans="1:7" x14ac:dyDescent="0.3">
      <c r="A72" s="196" t="s">
        <v>18</v>
      </c>
      <c r="B72" s="98" t="s">
        <v>7</v>
      </c>
      <c r="C72" s="105">
        <f>'RECUPERACAO NACIONAL'!$C$6*Confaz!K2</f>
        <v>0</v>
      </c>
      <c r="D72" s="106">
        <f t="shared" si="3"/>
        <v>0</v>
      </c>
      <c r="E72" s="107">
        <f>'RECUPERACAO POR ESTADO'!E52</f>
        <v>0</v>
      </c>
      <c r="F72" s="106">
        <f t="shared" si="4"/>
        <v>0</v>
      </c>
      <c r="G72" s="111">
        <f t="shared" si="5"/>
        <v>0</v>
      </c>
    </row>
    <row r="73" spans="1:7" x14ac:dyDescent="0.3">
      <c r="A73" s="197"/>
      <c r="B73" s="99" t="s">
        <v>1</v>
      </c>
      <c r="C73" s="49">
        <f>'RECUPERACAO NACIONAL'!$D$6*Confaz!K2</f>
        <v>0</v>
      </c>
      <c r="D73" s="103">
        <f t="shared" si="3"/>
        <v>0</v>
      </c>
      <c r="E73">
        <f>'RECUPERACAO POR ESTADO'!F52</f>
        <v>0</v>
      </c>
      <c r="F73" s="103">
        <f t="shared" si="4"/>
        <v>0</v>
      </c>
      <c r="G73" s="112">
        <f t="shared" si="5"/>
        <v>0</v>
      </c>
    </row>
    <row r="74" spans="1:7" x14ac:dyDescent="0.3">
      <c r="A74" s="197"/>
      <c r="B74" s="99" t="s">
        <v>2</v>
      </c>
      <c r="C74" s="49">
        <f>'RECUPERACAO NACIONAL'!$E$6*Confaz!K2</f>
        <v>0</v>
      </c>
      <c r="D74" s="103">
        <f t="shared" si="3"/>
        <v>0</v>
      </c>
      <c r="E74">
        <f>'RECUPERACAO POR ESTADO'!G52</f>
        <v>0</v>
      </c>
      <c r="F74" s="103">
        <f t="shared" si="4"/>
        <v>0</v>
      </c>
      <c r="G74" s="112">
        <f t="shared" si="5"/>
        <v>0</v>
      </c>
    </row>
    <row r="75" spans="1:7" x14ac:dyDescent="0.3">
      <c r="A75" s="197"/>
      <c r="B75" s="99" t="s">
        <v>3</v>
      </c>
      <c r="C75" s="49">
        <f>'RECUPERACAO NACIONAL'!$F$6*Confaz!K2</f>
        <v>0</v>
      </c>
      <c r="D75" s="103">
        <f t="shared" si="3"/>
        <v>0</v>
      </c>
      <c r="E75">
        <f>'RECUPERACAO POR ESTADO'!I52</f>
        <v>0</v>
      </c>
      <c r="F75" s="103">
        <f t="shared" si="4"/>
        <v>0</v>
      </c>
      <c r="G75" s="112">
        <f t="shared" si="5"/>
        <v>0</v>
      </c>
    </row>
    <row r="76" spans="1:7" ht="16.2" thickBot="1" x14ac:dyDescent="0.35">
      <c r="A76" s="198"/>
      <c r="B76" s="100" t="s">
        <v>4</v>
      </c>
      <c r="C76" s="108">
        <f>'RECUPERACAO NACIONAL'!$G$6*Confaz!K2</f>
        <v>0</v>
      </c>
      <c r="D76" s="109">
        <f t="shared" si="3"/>
        <v>0</v>
      </c>
      <c r="E76" s="110">
        <f>'RECUPERACAO POR ESTADO'!H52</f>
        <v>0</v>
      </c>
      <c r="F76" s="109">
        <f t="shared" si="4"/>
        <v>0</v>
      </c>
      <c r="G76" s="113">
        <f t="shared" si="5"/>
        <v>0</v>
      </c>
    </row>
    <row r="77" spans="1:7" x14ac:dyDescent="0.3">
      <c r="A77" s="196" t="s">
        <v>17</v>
      </c>
      <c r="B77" s="98" t="s">
        <v>7</v>
      </c>
      <c r="C77" s="105">
        <f>'RECUPERACAO NACIONAL'!$C$6*Confaz!L2</f>
        <v>0</v>
      </c>
      <c r="D77" s="106">
        <f t="shared" si="3"/>
        <v>0</v>
      </c>
      <c r="E77" s="107">
        <f>'RECUPERACAO POR ESTADO'!E55</f>
        <v>0</v>
      </c>
      <c r="F77" s="106">
        <f t="shared" si="4"/>
        <v>0</v>
      </c>
      <c r="G77" s="111">
        <f t="shared" si="5"/>
        <v>0</v>
      </c>
    </row>
    <row r="78" spans="1:7" x14ac:dyDescent="0.3">
      <c r="A78" s="197"/>
      <c r="B78" s="99" t="s">
        <v>1</v>
      </c>
      <c r="C78" s="49">
        <f>'RECUPERACAO NACIONAL'!$D$6*Confaz!L2</f>
        <v>0</v>
      </c>
      <c r="D78" s="103">
        <f t="shared" si="3"/>
        <v>0</v>
      </c>
      <c r="E78">
        <f>'RECUPERACAO POR ESTADO'!F55</f>
        <v>0</v>
      </c>
      <c r="F78" s="103">
        <f t="shared" si="4"/>
        <v>0</v>
      </c>
      <c r="G78" s="112">
        <f t="shared" si="5"/>
        <v>0</v>
      </c>
    </row>
    <row r="79" spans="1:7" x14ac:dyDescent="0.3">
      <c r="A79" s="197"/>
      <c r="B79" s="99" t="s">
        <v>2</v>
      </c>
      <c r="C79" s="49">
        <f>'RECUPERACAO NACIONAL'!$E$6*Confaz!L2</f>
        <v>0</v>
      </c>
      <c r="D79" s="103">
        <f t="shared" si="3"/>
        <v>0</v>
      </c>
      <c r="E79">
        <f>'RECUPERACAO POR ESTADO'!G55</f>
        <v>0</v>
      </c>
      <c r="F79" s="103">
        <f t="shared" si="4"/>
        <v>0</v>
      </c>
      <c r="G79" s="112">
        <f t="shared" si="5"/>
        <v>0</v>
      </c>
    </row>
    <row r="80" spans="1:7" x14ac:dyDescent="0.3">
      <c r="A80" s="197"/>
      <c r="B80" s="99" t="s">
        <v>3</v>
      </c>
      <c r="C80" s="49">
        <f>'RECUPERACAO NACIONAL'!$F$6*Confaz!L2</f>
        <v>0</v>
      </c>
      <c r="D80" s="103">
        <f t="shared" si="3"/>
        <v>0</v>
      </c>
      <c r="E80">
        <f>'RECUPERACAO POR ESTADO'!I55</f>
        <v>0</v>
      </c>
      <c r="F80" s="103">
        <f t="shared" si="4"/>
        <v>0</v>
      </c>
      <c r="G80" s="112">
        <f t="shared" si="5"/>
        <v>0</v>
      </c>
    </row>
    <row r="81" spans="1:7" ht="16.2" thickBot="1" x14ac:dyDescent="0.35">
      <c r="A81" s="198"/>
      <c r="B81" s="100" t="s">
        <v>4</v>
      </c>
      <c r="C81" s="108">
        <f>'RECUPERACAO NACIONAL'!$G$6*Confaz!L2</f>
        <v>0</v>
      </c>
      <c r="D81" s="109">
        <f t="shared" si="3"/>
        <v>0</v>
      </c>
      <c r="E81" s="110">
        <f>'RECUPERACAO POR ESTADO'!H55</f>
        <v>0</v>
      </c>
      <c r="F81" s="109">
        <f t="shared" si="4"/>
        <v>0</v>
      </c>
      <c r="G81" s="113">
        <f t="shared" si="5"/>
        <v>0</v>
      </c>
    </row>
    <row r="82" spans="1:7" x14ac:dyDescent="0.3">
      <c r="A82" s="196" t="s">
        <v>22</v>
      </c>
      <c r="B82" s="98" t="s">
        <v>7</v>
      </c>
      <c r="C82" s="105">
        <f>'RECUPERACAO NACIONAL'!$C$6*Confaz!M2</f>
        <v>0</v>
      </c>
      <c r="D82" s="106">
        <f t="shared" si="3"/>
        <v>0</v>
      </c>
      <c r="E82" s="107">
        <f>'RECUPERACAO POR ESTADO'!E58</f>
        <v>0</v>
      </c>
      <c r="F82" s="106">
        <f t="shared" si="4"/>
        <v>0</v>
      </c>
      <c r="G82" s="111">
        <f t="shared" si="5"/>
        <v>0</v>
      </c>
    </row>
    <row r="83" spans="1:7" x14ac:dyDescent="0.3">
      <c r="A83" s="197"/>
      <c r="B83" s="99" t="s">
        <v>1</v>
      </c>
      <c r="C83" s="49">
        <f>'RECUPERACAO NACIONAL'!$D$6*Confaz!M2</f>
        <v>0</v>
      </c>
      <c r="D83" s="103">
        <f t="shared" si="3"/>
        <v>0</v>
      </c>
      <c r="E83">
        <f>'RECUPERACAO POR ESTADO'!F58</f>
        <v>0</v>
      </c>
      <c r="F83" s="103">
        <f t="shared" si="4"/>
        <v>0</v>
      </c>
      <c r="G83" s="112">
        <f t="shared" si="5"/>
        <v>0</v>
      </c>
    </row>
    <row r="84" spans="1:7" x14ac:dyDescent="0.3">
      <c r="A84" s="197"/>
      <c r="B84" s="99" t="s">
        <v>2</v>
      </c>
      <c r="C84" s="49">
        <f>'RECUPERACAO NACIONAL'!$E$6*Confaz!M2</f>
        <v>0</v>
      </c>
      <c r="D84" s="103">
        <f t="shared" si="3"/>
        <v>0</v>
      </c>
      <c r="E84">
        <f>'RECUPERACAO POR ESTADO'!G58</f>
        <v>0</v>
      </c>
      <c r="F84" s="103">
        <f t="shared" si="4"/>
        <v>0</v>
      </c>
      <c r="G84" s="112">
        <f t="shared" si="5"/>
        <v>0</v>
      </c>
    </row>
    <row r="85" spans="1:7" x14ac:dyDescent="0.3">
      <c r="A85" s="197"/>
      <c r="B85" s="99" t="s">
        <v>3</v>
      </c>
      <c r="C85" s="49">
        <f>'RECUPERACAO NACIONAL'!$F$6*Confaz!M2</f>
        <v>0</v>
      </c>
      <c r="D85" s="103">
        <f t="shared" si="3"/>
        <v>0</v>
      </c>
      <c r="E85">
        <f>'RECUPERACAO POR ESTADO'!I58</f>
        <v>0</v>
      </c>
      <c r="F85" s="103">
        <f t="shared" si="4"/>
        <v>0</v>
      </c>
      <c r="G85" s="112">
        <f t="shared" si="5"/>
        <v>0</v>
      </c>
    </row>
    <row r="86" spans="1:7" ht="16.2" thickBot="1" x14ac:dyDescent="0.35">
      <c r="A86" s="198"/>
      <c r="B86" s="100" t="s">
        <v>4</v>
      </c>
      <c r="C86" s="108">
        <f>'RECUPERACAO NACIONAL'!$G$6*Confaz!M2</f>
        <v>0</v>
      </c>
      <c r="D86" s="109">
        <f t="shared" si="3"/>
        <v>0</v>
      </c>
      <c r="E86" s="110">
        <f>'RECUPERACAO POR ESTADO'!H58</f>
        <v>0</v>
      </c>
      <c r="F86" s="109">
        <f t="shared" si="4"/>
        <v>0</v>
      </c>
      <c r="G86" s="113">
        <f t="shared" si="5"/>
        <v>0</v>
      </c>
    </row>
    <row r="87" spans="1:7" x14ac:dyDescent="0.3">
      <c r="A87" s="196" t="s">
        <v>9</v>
      </c>
      <c r="B87" s="98" t="s">
        <v>7</v>
      </c>
      <c r="C87" s="105">
        <f>'RECUPERACAO NACIONAL'!$C$6*Confaz!Y2</f>
        <v>0</v>
      </c>
      <c r="D87" s="106">
        <f t="shared" si="3"/>
        <v>0</v>
      </c>
      <c r="E87" s="107">
        <f>'RECUPERACAO POR ESTADO'!E104</f>
        <v>0</v>
      </c>
      <c r="F87" s="106">
        <f t="shared" si="4"/>
        <v>0</v>
      </c>
      <c r="G87" s="111">
        <f t="shared" si="5"/>
        <v>0</v>
      </c>
    </row>
    <row r="88" spans="1:7" x14ac:dyDescent="0.3">
      <c r="A88" s="197"/>
      <c r="B88" s="99" t="s">
        <v>1</v>
      </c>
      <c r="C88" s="49">
        <f>'RECUPERACAO NACIONAL'!$D$6*Confaz!Y2</f>
        <v>0</v>
      </c>
      <c r="D88" s="103">
        <f t="shared" si="3"/>
        <v>0</v>
      </c>
      <c r="E88">
        <f>'RECUPERACAO POR ESTADO'!F104</f>
        <v>0</v>
      </c>
      <c r="F88" s="103">
        <f t="shared" si="4"/>
        <v>0</v>
      </c>
      <c r="G88" s="112">
        <f t="shared" si="5"/>
        <v>0</v>
      </c>
    </row>
    <row r="89" spans="1:7" x14ac:dyDescent="0.3">
      <c r="A89" s="197"/>
      <c r="B89" s="99" t="s">
        <v>2</v>
      </c>
      <c r="C89" s="49">
        <f>'RECUPERACAO NACIONAL'!$E$6*Confaz!Y2</f>
        <v>0</v>
      </c>
      <c r="D89" s="103">
        <f t="shared" si="3"/>
        <v>0</v>
      </c>
      <c r="E89">
        <f>'RECUPERACAO POR ESTADO'!G104</f>
        <v>0</v>
      </c>
      <c r="F89" s="103">
        <f t="shared" si="4"/>
        <v>0</v>
      </c>
      <c r="G89" s="112">
        <f t="shared" si="5"/>
        <v>0</v>
      </c>
    </row>
    <row r="90" spans="1:7" x14ac:dyDescent="0.3">
      <c r="A90" s="197"/>
      <c r="B90" s="99" t="s">
        <v>3</v>
      </c>
      <c r="C90" s="49">
        <f>'RECUPERACAO NACIONAL'!$F$6*Confaz!Y2</f>
        <v>0</v>
      </c>
      <c r="D90" s="103">
        <f t="shared" si="3"/>
        <v>0</v>
      </c>
      <c r="E90">
        <f>'RECUPERACAO POR ESTADO'!I104</f>
        <v>0</v>
      </c>
      <c r="F90" s="103">
        <f t="shared" si="4"/>
        <v>0</v>
      </c>
      <c r="G90" s="112">
        <f t="shared" si="5"/>
        <v>0</v>
      </c>
    </row>
    <row r="91" spans="1:7" ht="16.2" thickBot="1" x14ac:dyDescent="0.35">
      <c r="A91" s="198"/>
      <c r="B91" s="100" t="s">
        <v>4</v>
      </c>
      <c r="C91" s="108">
        <f>'RECUPERACAO NACIONAL'!$G$6*Confaz!Y2</f>
        <v>0</v>
      </c>
      <c r="D91" s="109">
        <f t="shared" si="3"/>
        <v>0</v>
      </c>
      <c r="E91" s="110">
        <f>'RECUPERACAO POR ESTADO'!H104</f>
        <v>0</v>
      </c>
      <c r="F91" s="109">
        <f t="shared" si="4"/>
        <v>0</v>
      </c>
      <c r="G91" s="113">
        <f t="shared" si="5"/>
        <v>0</v>
      </c>
    </row>
    <row r="92" spans="1:7" x14ac:dyDescent="0.3">
      <c r="A92" s="196" t="s">
        <v>11</v>
      </c>
      <c r="B92" s="98" t="s">
        <v>7</v>
      </c>
      <c r="C92" s="105">
        <f>'RECUPERACAO NACIONAL'!$C$6*Confaz!W2</f>
        <v>0</v>
      </c>
      <c r="D92" s="106">
        <f t="shared" si="3"/>
        <v>0</v>
      </c>
      <c r="E92" s="107">
        <f>'RECUPERACAO POR ESTADO'!E94</f>
        <v>0</v>
      </c>
      <c r="F92" s="106">
        <f t="shared" si="4"/>
        <v>0</v>
      </c>
      <c r="G92" s="111">
        <f t="shared" si="5"/>
        <v>0</v>
      </c>
    </row>
    <row r="93" spans="1:7" x14ac:dyDescent="0.3">
      <c r="A93" s="197"/>
      <c r="B93" s="99" t="s">
        <v>1</v>
      </c>
      <c r="C93" s="49">
        <f>'RECUPERACAO NACIONAL'!$D$6*Confaz!W2</f>
        <v>0</v>
      </c>
      <c r="D93" s="103">
        <f t="shared" si="3"/>
        <v>0</v>
      </c>
      <c r="E93">
        <f>'RECUPERACAO POR ESTADO'!F94</f>
        <v>0</v>
      </c>
      <c r="F93" s="103">
        <f t="shared" si="4"/>
        <v>0</v>
      </c>
      <c r="G93" s="112">
        <f t="shared" si="5"/>
        <v>0</v>
      </c>
    </row>
    <row r="94" spans="1:7" x14ac:dyDescent="0.3">
      <c r="A94" s="197"/>
      <c r="B94" s="99" t="s">
        <v>2</v>
      </c>
      <c r="C94" s="49">
        <f>'RECUPERACAO NACIONAL'!$E$6*Confaz!W2</f>
        <v>0</v>
      </c>
      <c r="D94" s="103">
        <f t="shared" si="3"/>
        <v>0</v>
      </c>
      <c r="E94">
        <f>'RECUPERACAO POR ESTADO'!G94</f>
        <v>0</v>
      </c>
      <c r="F94" s="103">
        <f t="shared" si="4"/>
        <v>0</v>
      </c>
      <c r="G94" s="112">
        <f t="shared" si="5"/>
        <v>0</v>
      </c>
    </row>
    <row r="95" spans="1:7" x14ac:dyDescent="0.3">
      <c r="A95" s="197"/>
      <c r="B95" s="99" t="s">
        <v>3</v>
      </c>
      <c r="C95" s="49">
        <f>'RECUPERACAO NACIONAL'!$F$6*Confaz!W2</f>
        <v>0</v>
      </c>
      <c r="D95" s="103">
        <f t="shared" si="3"/>
        <v>0</v>
      </c>
      <c r="E95">
        <f>'RECUPERACAO POR ESTADO'!I94</f>
        <v>0</v>
      </c>
      <c r="F95" s="103">
        <f t="shared" si="4"/>
        <v>0</v>
      </c>
      <c r="G95" s="112">
        <f t="shared" si="5"/>
        <v>0</v>
      </c>
    </row>
    <row r="96" spans="1:7" ht="16.2" thickBot="1" x14ac:dyDescent="0.35">
      <c r="A96" s="198"/>
      <c r="B96" s="100" t="s">
        <v>4</v>
      </c>
      <c r="C96" s="108">
        <f>'RECUPERACAO NACIONAL'!$G$6*Confaz!W2</f>
        <v>0</v>
      </c>
      <c r="D96" s="109">
        <f t="shared" si="3"/>
        <v>0</v>
      </c>
      <c r="E96" s="110">
        <f>'RECUPERACAO POR ESTADO'!H94</f>
        <v>0</v>
      </c>
      <c r="F96" s="109">
        <f t="shared" si="4"/>
        <v>0</v>
      </c>
      <c r="G96" s="113">
        <f t="shared" si="5"/>
        <v>0</v>
      </c>
    </row>
    <row r="97" spans="1:7" x14ac:dyDescent="0.3">
      <c r="A97" s="196" t="s">
        <v>19</v>
      </c>
      <c r="B97" s="98" t="s">
        <v>7</v>
      </c>
      <c r="C97" s="105">
        <f>'RECUPERACAO NACIONAL'!$C$6*Confaz!I2</f>
        <v>0</v>
      </c>
      <c r="D97" s="106">
        <f t="shared" si="3"/>
        <v>0</v>
      </c>
      <c r="E97" s="107">
        <f>'RECUPERACAO POR ESTADO'!E46</f>
        <v>0</v>
      </c>
      <c r="F97" s="106">
        <f t="shared" si="4"/>
        <v>0</v>
      </c>
      <c r="G97" s="111">
        <f t="shared" si="5"/>
        <v>0</v>
      </c>
    </row>
    <row r="98" spans="1:7" x14ac:dyDescent="0.3">
      <c r="A98" s="197"/>
      <c r="B98" s="99" t="s">
        <v>1</v>
      </c>
      <c r="C98" s="49">
        <f>'RECUPERACAO NACIONAL'!$D$6*Confaz!I2</f>
        <v>0</v>
      </c>
      <c r="D98" s="103">
        <f t="shared" si="3"/>
        <v>0</v>
      </c>
      <c r="E98">
        <f>'RECUPERACAO POR ESTADO'!F46</f>
        <v>0</v>
      </c>
      <c r="F98" s="103">
        <f t="shared" si="4"/>
        <v>0</v>
      </c>
      <c r="G98" s="112">
        <f t="shared" si="5"/>
        <v>0</v>
      </c>
    </row>
    <row r="99" spans="1:7" x14ac:dyDescent="0.3">
      <c r="A99" s="197"/>
      <c r="B99" s="99" t="s">
        <v>2</v>
      </c>
      <c r="C99" s="49">
        <f>'RECUPERACAO NACIONAL'!$E$6*Confaz!I2</f>
        <v>0</v>
      </c>
      <c r="D99" s="103">
        <f t="shared" si="3"/>
        <v>0</v>
      </c>
      <c r="E99">
        <f>'RECUPERACAO POR ESTADO'!G46</f>
        <v>0</v>
      </c>
      <c r="F99" s="103">
        <f t="shared" si="4"/>
        <v>0</v>
      </c>
      <c r="G99" s="112">
        <f t="shared" si="5"/>
        <v>0</v>
      </c>
    </row>
    <row r="100" spans="1:7" x14ac:dyDescent="0.3">
      <c r="A100" s="197"/>
      <c r="B100" s="99" t="s">
        <v>3</v>
      </c>
      <c r="C100" s="49">
        <f>'RECUPERACAO NACIONAL'!$F$6*Confaz!I2</f>
        <v>0</v>
      </c>
      <c r="D100" s="103">
        <f t="shared" si="3"/>
        <v>0</v>
      </c>
      <c r="E100">
        <f>'RECUPERACAO POR ESTADO'!I46</f>
        <v>0</v>
      </c>
      <c r="F100" s="103">
        <f t="shared" si="4"/>
        <v>0</v>
      </c>
      <c r="G100" s="112">
        <f t="shared" si="5"/>
        <v>0</v>
      </c>
    </row>
    <row r="101" spans="1:7" ht="16.2" thickBot="1" x14ac:dyDescent="0.35">
      <c r="A101" s="198"/>
      <c r="B101" s="100" t="s">
        <v>4</v>
      </c>
      <c r="C101" s="108">
        <f>'RECUPERACAO NACIONAL'!$G$6*Confaz!I2</f>
        <v>0</v>
      </c>
      <c r="D101" s="109">
        <f t="shared" si="3"/>
        <v>0</v>
      </c>
      <c r="E101" s="110">
        <f>'RECUPERACAO POR ESTADO'!H46</f>
        <v>0</v>
      </c>
      <c r="F101" s="109">
        <f t="shared" si="4"/>
        <v>0</v>
      </c>
      <c r="G101" s="113">
        <f t="shared" si="5"/>
        <v>0</v>
      </c>
    </row>
    <row r="102" spans="1:7" x14ac:dyDescent="0.3">
      <c r="A102" s="196" t="s">
        <v>31</v>
      </c>
      <c r="B102" s="98" t="s">
        <v>7</v>
      </c>
      <c r="C102" s="105">
        <f>'RECUPERACAO NACIONAL'!$C$6*Confaz!R2</f>
        <v>0</v>
      </c>
      <c r="D102" s="106">
        <f t="shared" si="3"/>
        <v>0</v>
      </c>
      <c r="E102" s="107">
        <f>'RECUPERACAO POR ESTADO'!E76</f>
        <v>0</v>
      </c>
      <c r="F102" s="106">
        <f t="shared" si="4"/>
        <v>0</v>
      </c>
      <c r="G102" s="111">
        <f t="shared" si="5"/>
        <v>0</v>
      </c>
    </row>
    <row r="103" spans="1:7" x14ac:dyDescent="0.3">
      <c r="A103" s="197"/>
      <c r="B103" s="99" t="s">
        <v>1</v>
      </c>
      <c r="C103" s="49">
        <f>'RECUPERACAO NACIONAL'!$D$6*Confaz!R2</f>
        <v>0</v>
      </c>
      <c r="D103" s="103">
        <f t="shared" si="3"/>
        <v>0</v>
      </c>
      <c r="E103">
        <f>'RECUPERACAO POR ESTADO'!F76</f>
        <v>0</v>
      </c>
      <c r="F103" s="103">
        <f t="shared" si="4"/>
        <v>0</v>
      </c>
      <c r="G103" s="112">
        <f t="shared" si="5"/>
        <v>0</v>
      </c>
    </row>
    <row r="104" spans="1:7" x14ac:dyDescent="0.3">
      <c r="A104" s="197"/>
      <c r="B104" s="99" t="s">
        <v>2</v>
      </c>
      <c r="C104" s="49">
        <f>'RECUPERACAO NACIONAL'!$E$6*Confaz!R2</f>
        <v>0</v>
      </c>
      <c r="D104" s="103">
        <f t="shared" si="3"/>
        <v>0</v>
      </c>
      <c r="E104">
        <f>'RECUPERACAO POR ESTADO'!G76</f>
        <v>0</v>
      </c>
      <c r="F104" s="103">
        <f t="shared" si="4"/>
        <v>0</v>
      </c>
      <c r="G104" s="112">
        <f t="shared" si="5"/>
        <v>0</v>
      </c>
    </row>
    <row r="105" spans="1:7" x14ac:dyDescent="0.3">
      <c r="A105" s="197"/>
      <c r="B105" s="99" t="s">
        <v>3</v>
      </c>
      <c r="C105" s="49">
        <f>'RECUPERACAO NACIONAL'!$F$6*Confaz!R2</f>
        <v>0</v>
      </c>
      <c r="D105" s="103">
        <f t="shared" si="3"/>
        <v>0</v>
      </c>
      <c r="E105">
        <f>'RECUPERACAO POR ESTADO'!I76</f>
        <v>0</v>
      </c>
      <c r="F105" s="103">
        <f t="shared" si="4"/>
        <v>0</v>
      </c>
      <c r="G105" s="112">
        <f t="shared" si="5"/>
        <v>0</v>
      </c>
    </row>
    <row r="106" spans="1:7" ht="16.2" thickBot="1" x14ac:dyDescent="0.35">
      <c r="A106" s="198"/>
      <c r="B106" s="100" t="s">
        <v>4</v>
      </c>
      <c r="C106" s="108">
        <f>'RECUPERACAO NACIONAL'!$G$6*Confaz!R2</f>
        <v>0</v>
      </c>
      <c r="D106" s="109">
        <f t="shared" si="3"/>
        <v>0</v>
      </c>
      <c r="E106" s="110">
        <f>'RECUPERACAO POR ESTADO'!H76</f>
        <v>0</v>
      </c>
      <c r="F106" s="109">
        <f t="shared" si="4"/>
        <v>0</v>
      </c>
      <c r="G106" s="113">
        <f t="shared" si="5"/>
        <v>0</v>
      </c>
    </row>
    <row r="107" spans="1:7" x14ac:dyDescent="0.3">
      <c r="A107" s="196" t="s">
        <v>32</v>
      </c>
      <c r="B107" s="98" t="s">
        <v>7</v>
      </c>
      <c r="C107" s="105">
        <f>'RECUPERACAO NACIONAL'!$C$6*Confaz!S2</f>
        <v>0</v>
      </c>
      <c r="D107" s="106">
        <f t="shared" si="3"/>
        <v>0</v>
      </c>
      <c r="E107" s="107">
        <f>'RECUPERACAO POR ESTADO'!E79</f>
        <v>0</v>
      </c>
      <c r="F107" s="106">
        <f t="shared" si="4"/>
        <v>0</v>
      </c>
      <c r="G107" s="111">
        <f t="shared" si="5"/>
        <v>0</v>
      </c>
    </row>
    <row r="108" spans="1:7" x14ac:dyDescent="0.3">
      <c r="A108" s="197"/>
      <c r="B108" s="99" t="s">
        <v>1</v>
      </c>
      <c r="C108" s="49">
        <f>'RECUPERACAO NACIONAL'!$D$6*Confaz!S2</f>
        <v>0</v>
      </c>
      <c r="D108" s="103">
        <f t="shared" si="3"/>
        <v>0</v>
      </c>
      <c r="E108">
        <f>'RECUPERACAO POR ESTADO'!F79</f>
        <v>0</v>
      </c>
      <c r="F108" s="103">
        <f t="shared" si="4"/>
        <v>0</v>
      </c>
      <c r="G108" s="112">
        <f t="shared" si="5"/>
        <v>0</v>
      </c>
    </row>
    <row r="109" spans="1:7" x14ac:dyDescent="0.3">
      <c r="A109" s="197"/>
      <c r="B109" s="99" t="s">
        <v>2</v>
      </c>
      <c r="C109" s="49">
        <f>'RECUPERACAO NACIONAL'!$E$6*Confaz!S2</f>
        <v>0</v>
      </c>
      <c r="D109" s="103">
        <f t="shared" si="3"/>
        <v>0</v>
      </c>
      <c r="E109">
        <f>'RECUPERACAO POR ESTADO'!G79</f>
        <v>0</v>
      </c>
      <c r="F109" s="103">
        <f t="shared" si="4"/>
        <v>0</v>
      </c>
      <c r="G109" s="112">
        <f t="shared" si="5"/>
        <v>0</v>
      </c>
    </row>
    <row r="110" spans="1:7" x14ac:dyDescent="0.3">
      <c r="A110" s="197"/>
      <c r="B110" s="99" t="s">
        <v>3</v>
      </c>
      <c r="C110" s="49">
        <f>'RECUPERACAO NACIONAL'!$F$6*Confaz!S2</f>
        <v>0</v>
      </c>
      <c r="D110" s="103">
        <f t="shared" si="3"/>
        <v>0</v>
      </c>
      <c r="E110">
        <f>'RECUPERACAO POR ESTADO'!I79</f>
        <v>0</v>
      </c>
      <c r="F110" s="103">
        <f t="shared" si="4"/>
        <v>0</v>
      </c>
      <c r="G110" s="112">
        <f t="shared" si="5"/>
        <v>0</v>
      </c>
    </row>
    <row r="111" spans="1:7" ht="16.2" thickBot="1" x14ac:dyDescent="0.35">
      <c r="A111" s="198"/>
      <c r="B111" s="100" t="s">
        <v>4</v>
      </c>
      <c r="C111" s="108">
        <f>'RECUPERACAO NACIONAL'!$G$6*Confaz!S2</f>
        <v>0</v>
      </c>
      <c r="D111" s="109">
        <f t="shared" si="3"/>
        <v>0</v>
      </c>
      <c r="E111" s="110">
        <f>'RECUPERACAO POR ESTADO'!H79</f>
        <v>0</v>
      </c>
      <c r="F111" s="109">
        <f t="shared" si="4"/>
        <v>0</v>
      </c>
      <c r="G111" s="113">
        <f t="shared" si="5"/>
        <v>0</v>
      </c>
    </row>
    <row r="112" spans="1:7" x14ac:dyDescent="0.3">
      <c r="A112" s="196" t="s">
        <v>8</v>
      </c>
      <c r="B112" s="98" t="s">
        <v>7</v>
      </c>
      <c r="C112" s="105">
        <f>'RECUPERACAO NACIONAL'!$C$6*Confaz!Z2</f>
        <v>0</v>
      </c>
      <c r="D112" s="106">
        <f t="shared" si="3"/>
        <v>0</v>
      </c>
      <c r="E112" s="107">
        <f>'RECUPERACAO POR ESTADO'!E107</f>
        <v>0</v>
      </c>
      <c r="F112" s="106">
        <f t="shared" si="4"/>
        <v>0</v>
      </c>
      <c r="G112" s="111">
        <f t="shared" si="5"/>
        <v>0</v>
      </c>
    </row>
    <row r="113" spans="1:7" x14ac:dyDescent="0.3">
      <c r="A113" s="197"/>
      <c r="B113" s="99" t="s">
        <v>1</v>
      </c>
      <c r="C113" s="49">
        <f>'RECUPERACAO NACIONAL'!$D$6*Confaz!Z2</f>
        <v>0</v>
      </c>
      <c r="D113" s="103">
        <f t="shared" si="3"/>
        <v>0</v>
      </c>
      <c r="E113">
        <f>'RECUPERACAO POR ESTADO'!F107</f>
        <v>0</v>
      </c>
      <c r="F113" s="103">
        <f t="shared" si="4"/>
        <v>0</v>
      </c>
      <c r="G113" s="112">
        <f t="shared" si="5"/>
        <v>0</v>
      </c>
    </row>
    <row r="114" spans="1:7" x14ac:dyDescent="0.3">
      <c r="A114" s="197"/>
      <c r="B114" s="99" t="s">
        <v>2</v>
      </c>
      <c r="C114" s="49">
        <f>'RECUPERACAO NACIONAL'!$E$6*Confaz!Z2</f>
        <v>0</v>
      </c>
      <c r="D114" s="103">
        <f t="shared" si="3"/>
        <v>0</v>
      </c>
      <c r="E114">
        <f>'RECUPERACAO POR ESTADO'!G107</f>
        <v>0</v>
      </c>
      <c r="F114" s="103">
        <f t="shared" si="4"/>
        <v>0</v>
      </c>
      <c r="G114" s="112">
        <f t="shared" si="5"/>
        <v>0</v>
      </c>
    </row>
    <row r="115" spans="1:7" x14ac:dyDescent="0.3">
      <c r="A115" s="197"/>
      <c r="B115" s="99" t="s">
        <v>3</v>
      </c>
      <c r="C115" s="49">
        <f>'RECUPERACAO NACIONAL'!$F$6*Confaz!Z2</f>
        <v>0</v>
      </c>
      <c r="D115" s="103">
        <f t="shared" si="3"/>
        <v>0</v>
      </c>
      <c r="E115">
        <f>'RECUPERACAO POR ESTADO'!I107</f>
        <v>0</v>
      </c>
      <c r="F115" s="103">
        <f t="shared" si="4"/>
        <v>0</v>
      </c>
      <c r="G115" s="112">
        <f t="shared" si="5"/>
        <v>0</v>
      </c>
    </row>
    <row r="116" spans="1:7" ht="16.2" thickBot="1" x14ac:dyDescent="0.35">
      <c r="A116" s="198"/>
      <c r="B116" s="100" t="s">
        <v>4</v>
      </c>
      <c r="C116" s="108">
        <f>'RECUPERACAO NACIONAL'!$G$6*Confaz!Z2</f>
        <v>0</v>
      </c>
      <c r="D116" s="109">
        <f t="shared" si="3"/>
        <v>0</v>
      </c>
      <c r="E116" s="110">
        <f>'RECUPERACAO POR ESTADO'!H107</f>
        <v>0</v>
      </c>
      <c r="F116" s="109">
        <f t="shared" si="4"/>
        <v>0</v>
      </c>
      <c r="G116" s="113">
        <f t="shared" si="5"/>
        <v>0</v>
      </c>
    </row>
    <row r="117" spans="1:7" x14ac:dyDescent="0.3">
      <c r="A117" s="196" t="s">
        <v>34</v>
      </c>
      <c r="B117" s="98" t="s">
        <v>7</v>
      </c>
      <c r="C117" s="105">
        <f>'RECUPERACAO NACIONAL'!$C$6*Confaz!AA2</f>
        <v>0</v>
      </c>
      <c r="D117" s="106">
        <f t="shared" si="3"/>
        <v>0</v>
      </c>
      <c r="E117" s="107">
        <f>'RECUPERACAO POR ESTADO'!E110</f>
        <v>0</v>
      </c>
      <c r="F117" s="106">
        <f t="shared" si="4"/>
        <v>0</v>
      </c>
      <c r="G117" s="111">
        <f t="shared" si="5"/>
        <v>0</v>
      </c>
    </row>
    <row r="118" spans="1:7" x14ac:dyDescent="0.3">
      <c r="A118" s="197"/>
      <c r="B118" s="99" t="s">
        <v>1</v>
      </c>
      <c r="C118" s="49">
        <f>'RECUPERACAO NACIONAL'!$D$6*Confaz!AA2</f>
        <v>0</v>
      </c>
      <c r="D118" s="103">
        <f t="shared" si="3"/>
        <v>0</v>
      </c>
      <c r="E118">
        <f>'RECUPERACAO POR ESTADO'!F110</f>
        <v>0</v>
      </c>
      <c r="F118" s="103">
        <f t="shared" si="4"/>
        <v>0</v>
      </c>
      <c r="G118" s="112">
        <f t="shared" si="5"/>
        <v>0</v>
      </c>
    </row>
    <row r="119" spans="1:7" x14ac:dyDescent="0.3">
      <c r="A119" s="197"/>
      <c r="B119" s="99" t="s">
        <v>2</v>
      </c>
      <c r="C119" s="49">
        <f>'RECUPERACAO NACIONAL'!$E$6*Confaz!AA2</f>
        <v>0</v>
      </c>
      <c r="D119" s="103">
        <f t="shared" si="3"/>
        <v>0</v>
      </c>
      <c r="E119">
        <f>'RECUPERACAO POR ESTADO'!G110</f>
        <v>0</v>
      </c>
      <c r="F119" s="103">
        <f t="shared" si="4"/>
        <v>0</v>
      </c>
      <c r="G119" s="112">
        <f t="shared" si="5"/>
        <v>0</v>
      </c>
    </row>
    <row r="120" spans="1:7" x14ac:dyDescent="0.3">
      <c r="A120" s="197"/>
      <c r="B120" s="99" t="s">
        <v>3</v>
      </c>
      <c r="C120" s="49">
        <f>'RECUPERACAO NACIONAL'!$F$6*Confaz!AA2</f>
        <v>0</v>
      </c>
      <c r="D120" s="103">
        <f t="shared" si="3"/>
        <v>0</v>
      </c>
      <c r="E120">
        <f>'RECUPERACAO POR ESTADO'!I110</f>
        <v>0</v>
      </c>
      <c r="F120" s="103">
        <f t="shared" si="4"/>
        <v>0</v>
      </c>
      <c r="G120" s="112">
        <f t="shared" si="5"/>
        <v>0</v>
      </c>
    </row>
    <row r="121" spans="1:7" ht="16.2" thickBot="1" x14ac:dyDescent="0.35">
      <c r="A121" s="198"/>
      <c r="B121" s="100" t="s">
        <v>4</v>
      </c>
      <c r="C121" s="108">
        <f>'RECUPERACAO NACIONAL'!$G$6*Confaz!AA2</f>
        <v>0</v>
      </c>
      <c r="D121" s="109">
        <f t="shared" si="3"/>
        <v>0</v>
      </c>
      <c r="E121" s="110">
        <f>'RECUPERACAO POR ESTADO'!H110</f>
        <v>0</v>
      </c>
      <c r="F121" s="109">
        <f t="shared" si="4"/>
        <v>0</v>
      </c>
      <c r="G121" s="113">
        <f t="shared" si="5"/>
        <v>0</v>
      </c>
    </row>
    <row r="122" spans="1:7" x14ac:dyDescent="0.3">
      <c r="A122" s="196" t="s">
        <v>15</v>
      </c>
      <c r="B122" s="98" t="s">
        <v>7</v>
      </c>
      <c r="C122" s="105">
        <f>'RECUPERACAO NACIONAL'!$C$6*Confaz!J2</f>
        <v>0</v>
      </c>
      <c r="D122" s="106">
        <f t="shared" si="3"/>
        <v>0</v>
      </c>
      <c r="E122" s="107">
        <f>'RECUPERACAO POR ESTADO'!E49</f>
        <v>0</v>
      </c>
      <c r="F122" s="106">
        <f t="shared" si="4"/>
        <v>0</v>
      </c>
      <c r="G122" s="111">
        <f t="shared" si="5"/>
        <v>0</v>
      </c>
    </row>
    <row r="123" spans="1:7" x14ac:dyDescent="0.3">
      <c r="A123" s="197"/>
      <c r="B123" s="99" t="s">
        <v>1</v>
      </c>
      <c r="C123" s="49">
        <f>'RECUPERACAO NACIONAL'!$D$6*Confaz!J2</f>
        <v>0</v>
      </c>
      <c r="D123" s="103">
        <f t="shared" si="3"/>
        <v>0</v>
      </c>
      <c r="E123">
        <f>'RECUPERACAO POR ESTADO'!F49</f>
        <v>0</v>
      </c>
      <c r="F123" s="103">
        <f t="shared" si="4"/>
        <v>0</v>
      </c>
      <c r="G123" s="112">
        <f t="shared" si="5"/>
        <v>0</v>
      </c>
    </row>
    <row r="124" spans="1:7" x14ac:dyDescent="0.3">
      <c r="A124" s="197"/>
      <c r="B124" s="99" t="s">
        <v>2</v>
      </c>
      <c r="C124" s="49">
        <f>'RECUPERACAO NACIONAL'!$E$6*Confaz!J2</f>
        <v>0</v>
      </c>
      <c r="D124" s="103">
        <f t="shared" si="3"/>
        <v>0</v>
      </c>
      <c r="E124">
        <f>'RECUPERACAO POR ESTADO'!G49</f>
        <v>0</v>
      </c>
      <c r="F124" s="103">
        <f t="shared" si="4"/>
        <v>0</v>
      </c>
      <c r="G124" s="112">
        <f t="shared" si="5"/>
        <v>0</v>
      </c>
    </row>
    <row r="125" spans="1:7" x14ac:dyDescent="0.3">
      <c r="A125" s="197"/>
      <c r="B125" s="99" t="s">
        <v>3</v>
      </c>
      <c r="C125" s="49">
        <f>'RECUPERACAO NACIONAL'!$F$6*Confaz!J2</f>
        <v>0</v>
      </c>
      <c r="D125" s="103">
        <f t="shared" si="3"/>
        <v>0</v>
      </c>
      <c r="E125">
        <f>'RECUPERACAO POR ESTADO'!I49</f>
        <v>0</v>
      </c>
      <c r="F125" s="103">
        <f t="shared" si="4"/>
        <v>0</v>
      </c>
      <c r="G125" s="112">
        <f t="shared" si="5"/>
        <v>0</v>
      </c>
    </row>
    <row r="126" spans="1:7" ht="16.2" thickBot="1" x14ac:dyDescent="0.35">
      <c r="A126" s="198"/>
      <c r="B126" s="100" t="s">
        <v>4</v>
      </c>
      <c r="C126" s="108">
        <f>'RECUPERACAO NACIONAL'!$G$6*Confaz!J2</f>
        <v>0</v>
      </c>
      <c r="D126" s="109">
        <f t="shared" si="3"/>
        <v>0</v>
      </c>
      <c r="E126" s="110">
        <f>'RECUPERACAO POR ESTADO'!H49</f>
        <v>0</v>
      </c>
      <c r="F126" s="109">
        <f t="shared" si="4"/>
        <v>0</v>
      </c>
      <c r="G126" s="113">
        <f t="shared" si="5"/>
        <v>0</v>
      </c>
    </row>
    <row r="127" spans="1:7" x14ac:dyDescent="0.3">
      <c r="A127" s="196" t="s">
        <v>10</v>
      </c>
      <c r="B127" s="98" t="s">
        <v>7</v>
      </c>
      <c r="C127" s="105">
        <f>'RECUPERACAO NACIONAL'!$C$6*Confaz!X2</f>
        <v>0</v>
      </c>
      <c r="D127" s="106">
        <f t="shared" si="3"/>
        <v>0</v>
      </c>
      <c r="E127" s="107">
        <f>'RECUPERACAO POR ESTADO'!E97</f>
        <v>0</v>
      </c>
      <c r="F127" s="106">
        <f t="shared" si="4"/>
        <v>0</v>
      </c>
      <c r="G127" s="111">
        <f t="shared" si="5"/>
        <v>0</v>
      </c>
    </row>
    <row r="128" spans="1:7" x14ac:dyDescent="0.3">
      <c r="A128" s="197"/>
      <c r="B128" s="99" t="s">
        <v>1</v>
      </c>
      <c r="C128" s="49">
        <f>'RECUPERACAO NACIONAL'!$D$6*Confaz!X2</f>
        <v>0</v>
      </c>
      <c r="D128" s="103">
        <f t="shared" si="3"/>
        <v>0</v>
      </c>
      <c r="E128">
        <f>'RECUPERACAO POR ESTADO'!F97</f>
        <v>0</v>
      </c>
      <c r="F128" s="103">
        <f t="shared" si="4"/>
        <v>0</v>
      </c>
      <c r="G128" s="112">
        <f t="shared" si="5"/>
        <v>0</v>
      </c>
    </row>
    <row r="129" spans="1:7" x14ac:dyDescent="0.3">
      <c r="A129" s="197"/>
      <c r="B129" s="99" t="s">
        <v>2</v>
      </c>
      <c r="C129" s="49">
        <f>'RECUPERACAO NACIONAL'!$E$6*Confaz!X2</f>
        <v>0</v>
      </c>
      <c r="D129" s="103">
        <f t="shared" si="3"/>
        <v>0</v>
      </c>
      <c r="E129">
        <f>'RECUPERACAO POR ESTADO'!G97</f>
        <v>0</v>
      </c>
      <c r="F129" s="103">
        <f t="shared" si="4"/>
        <v>0</v>
      </c>
      <c r="G129" s="112">
        <f t="shared" si="5"/>
        <v>0</v>
      </c>
    </row>
    <row r="130" spans="1:7" x14ac:dyDescent="0.3">
      <c r="A130" s="197"/>
      <c r="B130" s="99" t="s">
        <v>3</v>
      </c>
      <c r="C130" s="49">
        <f>'RECUPERACAO NACIONAL'!$F$6*Confaz!X2</f>
        <v>0</v>
      </c>
      <c r="D130" s="103">
        <f t="shared" si="3"/>
        <v>0</v>
      </c>
      <c r="E130">
        <f>'RECUPERACAO POR ESTADO'!I97</f>
        <v>0</v>
      </c>
      <c r="F130" s="103">
        <f t="shared" si="4"/>
        <v>0</v>
      </c>
      <c r="G130" s="112">
        <f t="shared" si="5"/>
        <v>0</v>
      </c>
    </row>
    <row r="131" spans="1:7" ht="16.2" thickBot="1" x14ac:dyDescent="0.35">
      <c r="A131" s="198"/>
      <c r="B131" s="100" t="s">
        <v>4</v>
      </c>
      <c r="C131" s="108">
        <f>'RECUPERACAO NACIONAL'!$G$6*Confaz!X2</f>
        <v>0</v>
      </c>
      <c r="D131" s="109">
        <f t="shared" ref="D131:D136" si="6">C131*1000</f>
        <v>0</v>
      </c>
      <c r="E131" s="110">
        <f>'RECUPERACAO POR ESTADO'!H97</f>
        <v>0</v>
      </c>
      <c r="F131" s="109">
        <f t="shared" ref="F131:F136" si="7">E131*1000</f>
        <v>0</v>
      </c>
      <c r="G131" s="113">
        <f t="shared" ref="G131:G136" si="8">IF(D131=0,F131,D131)</f>
        <v>0</v>
      </c>
    </row>
    <row r="132" spans="1:7" x14ac:dyDescent="0.3">
      <c r="A132" s="196" t="s">
        <v>33</v>
      </c>
      <c r="B132" s="98" t="s">
        <v>7</v>
      </c>
      <c r="C132" s="105">
        <f>'RECUPERACAO NACIONAL'!$C$6*Confaz!T2</f>
        <v>0</v>
      </c>
      <c r="D132" s="106">
        <f t="shared" si="6"/>
        <v>0</v>
      </c>
      <c r="E132" s="107">
        <f>'RECUPERACAO POR ESTADO'!E82</f>
        <v>0</v>
      </c>
      <c r="F132" s="106">
        <f t="shared" si="7"/>
        <v>0</v>
      </c>
      <c r="G132" s="111">
        <f t="shared" si="8"/>
        <v>0</v>
      </c>
    </row>
    <row r="133" spans="1:7" x14ac:dyDescent="0.3">
      <c r="A133" s="197"/>
      <c r="B133" s="99" t="s">
        <v>1</v>
      </c>
      <c r="C133" s="49">
        <f>'RECUPERACAO NACIONAL'!$D$6*Confaz!T2</f>
        <v>0</v>
      </c>
      <c r="D133" s="103">
        <f t="shared" si="6"/>
        <v>0</v>
      </c>
      <c r="E133">
        <f>'RECUPERACAO POR ESTADO'!F82</f>
        <v>0</v>
      </c>
      <c r="F133" s="103">
        <f t="shared" si="7"/>
        <v>0</v>
      </c>
      <c r="G133" s="112">
        <f t="shared" si="8"/>
        <v>0</v>
      </c>
    </row>
    <row r="134" spans="1:7" x14ac:dyDescent="0.3">
      <c r="A134" s="197"/>
      <c r="B134" s="99" t="s">
        <v>2</v>
      </c>
      <c r="C134" s="49">
        <f>'RECUPERACAO NACIONAL'!$E$6*Confaz!T2</f>
        <v>0</v>
      </c>
      <c r="D134" s="103">
        <f t="shared" si="6"/>
        <v>0</v>
      </c>
      <c r="E134">
        <f>'RECUPERACAO POR ESTADO'!G82</f>
        <v>0</v>
      </c>
      <c r="F134" s="103">
        <f t="shared" si="7"/>
        <v>0</v>
      </c>
      <c r="G134" s="112">
        <f t="shared" si="8"/>
        <v>0</v>
      </c>
    </row>
    <row r="135" spans="1:7" x14ac:dyDescent="0.3">
      <c r="A135" s="197"/>
      <c r="B135" s="99" t="s">
        <v>3</v>
      </c>
      <c r="C135" s="49">
        <f>'RECUPERACAO NACIONAL'!$F$6*Confaz!T2</f>
        <v>0</v>
      </c>
      <c r="D135" s="103">
        <f t="shared" si="6"/>
        <v>0</v>
      </c>
      <c r="E135">
        <f>'RECUPERACAO POR ESTADO'!I82</f>
        <v>0</v>
      </c>
      <c r="F135" s="103">
        <f t="shared" si="7"/>
        <v>0</v>
      </c>
      <c r="G135" s="112">
        <f t="shared" si="8"/>
        <v>0</v>
      </c>
    </row>
    <row r="136" spans="1:7" ht="16.2" thickBot="1" x14ac:dyDescent="0.35">
      <c r="A136" s="198"/>
      <c r="B136" s="100" t="s">
        <v>4</v>
      </c>
      <c r="C136" s="108">
        <f>'RECUPERACAO NACIONAL'!$G$6*Confaz!T2</f>
        <v>0</v>
      </c>
      <c r="D136" s="109">
        <f t="shared" si="6"/>
        <v>0</v>
      </c>
      <c r="E136" s="110">
        <f>'RECUPERACAO POR ESTADO'!H82</f>
        <v>0</v>
      </c>
      <c r="F136" s="109">
        <f t="shared" si="7"/>
        <v>0</v>
      </c>
      <c r="G136" s="113">
        <f t="shared" si="8"/>
        <v>0</v>
      </c>
    </row>
  </sheetData>
  <sheetProtection algorithmName="SHA-512" hashValue="ZVNtGETFQSzN2Tn/G3eB/9UB7cTlMbNaTXKoAKNCL+Di5OYVR5C67uP1P6B0CVIVyNuz6Trdct4rl8jkwapFpA==" saltValue="nJ0q1Gi9HbLTZPbDlyvk7A==" spinCount="100000" sheet="1" objects="1" scenarios="1" selectLockedCells="1"/>
  <autoFilter ref="A1:E136" xr:uid="{ACB7B624-F65F-46C9-8E6C-96F4CC630AB0}"/>
  <sortState xmlns:xlrd2="http://schemas.microsoft.com/office/spreadsheetml/2017/richdata2" ref="E2:F220">
    <sortCondition ref="E2:E220"/>
  </sortState>
  <mergeCells count="27">
    <mergeCell ref="A27:A31"/>
    <mergeCell ref="A2:A6"/>
    <mergeCell ref="A7:A11"/>
    <mergeCell ref="A12:A16"/>
    <mergeCell ref="A17:A21"/>
    <mergeCell ref="A22:A26"/>
    <mergeCell ref="A77:A81"/>
    <mergeCell ref="A32:A36"/>
    <mergeCell ref="A37:A41"/>
    <mergeCell ref="A132:A136"/>
    <mergeCell ref="A127:A131"/>
    <mergeCell ref="A107:A111"/>
    <mergeCell ref="A112:A116"/>
    <mergeCell ref="A117:A121"/>
    <mergeCell ref="A122:A126"/>
    <mergeCell ref="A42:A46"/>
    <mergeCell ref="A47:A51"/>
    <mergeCell ref="A52:A56"/>
    <mergeCell ref="A57:A61"/>
    <mergeCell ref="A62:A66"/>
    <mergeCell ref="A67:A71"/>
    <mergeCell ref="A72:A76"/>
    <mergeCell ref="A82:A86"/>
    <mergeCell ref="A87:A91"/>
    <mergeCell ref="A92:A96"/>
    <mergeCell ref="A97:A101"/>
    <mergeCell ref="A102:A10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2:E13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A1:EO4"/>
  <sheetViews>
    <sheetView topLeftCell="DY1" workbookViewId="0">
      <selection activeCell="A3" sqref="A3:EO3"/>
    </sheetView>
  </sheetViews>
  <sheetFormatPr defaultRowHeight="15.6" x14ac:dyDescent="0.3"/>
  <cols>
    <col min="1" max="5" width="11.3984375" bestFit="1" customWidth="1"/>
    <col min="8" max="8" width="11.3984375" bestFit="1" customWidth="1"/>
    <col min="10" max="10" width="10.59765625" bestFit="1" customWidth="1"/>
    <col min="11" max="17" width="11.3984375" bestFit="1" customWidth="1"/>
    <col min="18" max="18" width="12.3984375" bestFit="1" customWidth="1"/>
    <col min="19" max="25" width="11.3984375" bestFit="1" customWidth="1"/>
    <col min="30" max="30" width="10.59765625" bestFit="1" customWidth="1"/>
    <col min="35" max="35" width="10.59765625" bestFit="1" customWidth="1"/>
    <col min="40" max="40" width="10.59765625" bestFit="1" customWidth="1"/>
    <col min="45" max="45" width="10.59765625" bestFit="1" customWidth="1"/>
    <col min="50" max="50" width="10.59765625" bestFit="1" customWidth="1"/>
    <col min="55" max="55" width="10.59765625" bestFit="1" customWidth="1"/>
    <col min="60" max="60" width="10.59765625" bestFit="1" customWidth="1"/>
    <col min="65" max="65" width="10.59765625" bestFit="1" customWidth="1"/>
    <col min="70" max="70" width="10.59765625" bestFit="1" customWidth="1"/>
    <col min="75" max="75" width="10.59765625" bestFit="1" customWidth="1"/>
    <col min="80" max="80" width="10.59765625" bestFit="1" customWidth="1"/>
    <col min="85" max="85" width="10.59765625" bestFit="1" customWidth="1"/>
    <col min="89" max="89" width="7" bestFit="1" customWidth="1"/>
    <col min="90" max="90" width="10.59765625" bestFit="1" customWidth="1"/>
    <col min="95" max="95" width="10.59765625" bestFit="1" customWidth="1"/>
    <col min="100" max="100" width="10.59765625" bestFit="1" customWidth="1"/>
    <col min="105" max="105" width="10.59765625" bestFit="1" customWidth="1"/>
    <col min="110" max="110" width="10.59765625" bestFit="1" customWidth="1"/>
    <col min="115" max="115" width="10.59765625" bestFit="1" customWidth="1"/>
    <col min="120" max="120" width="10.59765625" bestFit="1" customWidth="1"/>
    <col min="125" max="125" width="10.59765625" bestFit="1" customWidth="1"/>
    <col min="130" max="130" width="10.59765625" bestFit="1" customWidth="1"/>
    <col min="135" max="135" width="10.59765625" bestFit="1" customWidth="1"/>
    <col min="140" max="140" width="10.59765625" bestFit="1" customWidth="1"/>
    <col min="145" max="145" width="10.59765625" bestFit="1" customWidth="1"/>
  </cols>
  <sheetData>
    <row r="1" spans="1:145" ht="16.8" thickTop="1" thickBot="1" x14ac:dyDescent="0.35">
      <c r="A1" s="134" t="s">
        <v>23</v>
      </c>
      <c r="B1" s="135"/>
      <c r="C1" s="135"/>
      <c r="D1" s="135"/>
      <c r="E1" s="136"/>
      <c r="F1" s="134" t="s">
        <v>24</v>
      </c>
      <c r="G1" s="135"/>
      <c r="H1" s="135"/>
      <c r="I1" s="135"/>
      <c r="J1" s="136"/>
      <c r="K1" s="134" t="s">
        <v>25</v>
      </c>
      <c r="L1" s="135"/>
      <c r="M1" s="135"/>
      <c r="N1" s="135"/>
      <c r="O1" s="136"/>
      <c r="P1" s="134" t="s">
        <v>26</v>
      </c>
      <c r="Q1" s="135"/>
      <c r="R1" s="135"/>
      <c r="S1" s="135"/>
      <c r="T1" s="136"/>
      <c r="U1" s="134" t="s">
        <v>55</v>
      </c>
      <c r="V1" s="135"/>
      <c r="W1" s="135"/>
      <c r="X1" s="135"/>
      <c r="Y1" s="136"/>
      <c r="Z1" s="134" t="s">
        <v>16</v>
      </c>
      <c r="AA1" s="135"/>
      <c r="AB1" s="135"/>
      <c r="AC1" s="135"/>
      <c r="AD1" s="136"/>
      <c r="AE1" s="134" t="s">
        <v>14</v>
      </c>
      <c r="AF1" s="135"/>
      <c r="AG1" s="135"/>
      <c r="AH1" s="135"/>
      <c r="AI1" s="136"/>
      <c r="AJ1" s="134" t="s">
        <v>20</v>
      </c>
      <c r="AK1" s="135"/>
      <c r="AL1" s="135"/>
      <c r="AM1" s="135"/>
      <c r="AN1" s="136"/>
      <c r="AO1" s="134" t="s">
        <v>21</v>
      </c>
      <c r="AP1" s="135"/>
      <c r="AQ1" s="135"/>
      <c r="AR1" s="135"/>
      <c r="AS1" s="136"/>
      <c r="AT1" s="134" t="s">
        <v>18</v>
      </c>
      <c r="AU1" s="135"/>
      <c r="AV1" s="135"/>
      <c r="AW1" s="135"/>
      <c r="AX1" s="136"/>
      <c r="AY1" s="134" t="s">
        <v>17</v>
      </c>
      <c r="AZ1" s="135"/>
      <c r="BA1" s="135"/>
      <c r="BB1" s="135"/>
      <c r="BC1" s="136"/>
      <c r="BD1" s="134" t="s">
        <v>22</v>
      </c>
      <c r="BE1" s="135"/>
      <c r="BF1" s="135"/>
      <c r="BG1" s="135"/>
      <c r="BH1" s="136"/>
      <c r="BI1" s="134" t="s">
        <v>19</v>
      </c>
      <c r="BJ1" s="135"/>
      <c r="BK1" s="135"/>
      <c r="BL1" s="135"/>
      <c r="BM1" s="136"/>
      <c r="BN1" s="134" t="s">
        <v>15</v>
      </c>
      <c r="BO1" s="135"/>
      <c r="BP1" s="135"/>
      <c r="BQ1" s="135"/>
      <c r="BR1" s="136"/>
      <c r="BS1" s="134" t="s">
        <v>27</v>
      </c>
      <c r="BT1" s="135"/>
      <c r="BU1" s="135"/>
      <c r="BV1" s="135"/>
      <c r="BW1" s="136"/>
      <c r="BX1" s="134" t="s">
        <v>28</v>
      </c>
      <c r="BY1" s="135"/>
      <c r="BZ1" s="135"/>
      <c r="CA1" s="135"/>
      <c r="CB1" s="136"/>
      <c r="CC1" s="134" t="s">
        <v>29</v>
      </c>
      <c r="CD1" s="135"/>
      <c r="CE1" s="135"/>
      <c r="CF1" s="135"/>
      <c r="CG1" s="136"/>
      <c r="CH1" s="134" t="s">
        <v>30</v>
      </c>
      <c r="CI1" s="135"/>
      <c r="CJ1" s="135"/>
      <c r="CK1" s="135"/>
      <c r="CL1" s="136"/>
      <c r="CM1" s="134" t="s">
        <v>31</v>
      </c>
      <c r="CN1" s="135"/>
      <c r="CO1" s="135"/>
      <c r="CP1" s="135"/>
      <c r="CQ1" s="136"/>
      <c r="CR1" s="134" t="s">
        <v>32</v>
      </c>
      <c r="CS1" s="135"/>
      <c r="CT1" s="135"/>
      <c r="CU1" s="135"/>
      <c r="CV1" s="136"/>
      <c r="CW1" s="134" t="s">
        <v>33</v>
      </c>
      <c r="CX1" s="135"/>
      <c r="CY1" s="135"/>
      <c r="CZ1" s="135"/>
      <c r="DA1" s="136"/>
      <c r="DB1" s="134" t="s">
        <v>13</v>
      </c>
      <c r="DC1" s="135"/>
      <c r="DD1" s="135"/>
      <c r="DE1" s="135"/>
      <c r="DF1" s="136"/>
      <c r="DG1" s="134" t="s">
        <v>12</v>
      </c>
      <c r="DH1" s="135"/>
      <c r="DI1" s="135"/>
      <c r="DJ1" s="135"/>
      <c r="DK1" s="136"/>
      <c r="DL1" s="134" t="s">
        <v>11</v>
      </c>
      <c r="DM1" s="135"/>
      <c r="DN1" s="135"/>
      <c r="DO1" s="135"/>
      <c r="DP1" s="136"/>
      <c r="DQ1" s="134" t="s">
        <v>10</v>
      </c>
      <c r="DR1" s="135"/>
      <c r="DS1" s="135"/>
      <c r="DT1" s="135"/>
      <c r="DU1" s="136"/>
      <c r="DV1" s="134" t="s">
        <v>56</v>
      </c>
      <c r="DW1" s="135"/>
      <c r="DX1" s="135"/>
      <c r="DY1" s="135"/>
      <c r="DZ1" s="136"/>
      <c r="EA1" s="134" t="s">
        <v>9</v>
      </c>
      <c r="EB1" s="135"/>
      <c r="EC1" s="135"/>
      <c r="ED1" s="135"/>
      <c r="EE1" s="136"/>
      <c r="EF1" s="134" t="s">
        <v>8</v>
      </c>
      <c r="EG1" s="135"/>
      <c r="EH1" s="135"/>
      <c r="EI1" s="135"/>
      <c r="EJ1" s="136"/>
      <c r="EK1" s="134" t="s">
        <v>34</v>
      </c>
      <c r="EL1" s="135"/>
      <c r="EM1" s="135"/>
      <c r="EN1" s="135"/>
      <c r="EO1" s="136"/>
    </row>
    <row r="2" spans="1:145" ht="16.5" customHeight="1" thickTop="1" thickBot="1" x14ac:dyDescent="0.35">
      <c r="A2" s="37" t="s">
        <v>57</v>
      </c>
      <c r="B2" s="38" t="s">
        <v>58</v>
      </c>
      <c r="C2" s="38" t="s">
        <v>38</v>
      </c>
      <c r="D2" s="38" t="s">
        <v>37</v>
      </c>
      <c r="E2" s="39" t="s">
        <v>59</v>
      </c>
      <c r="F2" s="38" t="s">
        <v>57</v>
      </c>
      <c r="G2" s="38" t="s">
        <v>58</v>
      </c>
      <c r="H2" s="38" t="s">
        <v>38</v>
      </c>
      <c r="I2" s="38" t="s">
        <v>37</v>
      </c>
      <c r="J2" s="39" t="s">
        <v>59</v>
      </c>
      <c r="K2" s="38" t="s">
        <v>57</v>
      </c>
      <c r="L2" s="38" t="s">
        <v>58</v>
      </c>
      <c r="M2" s="38" t="s">
        <v>38</v>
      </c>
      <c r="N2" s="38" t="s">
        <v>37</v>
      </c>
      <c r="O2" s="39" t="s">
        <v>59</v>
      </c>
      <c r="P2" s="38" t="s">
        <v>57</v>
      </c>
      <c r="Q2" s="38" t="s">
        <v>58</v>
      </c>
      <c r="R2" s="38" t="s">
        <v>38</v>
      </c>
      <c r="S2" s="38" t="s">
        <v>37</v>
      </c>
      <c r="T2" s="39" t="s">
        <v>59</v>
      </c>
      <c r="U2" s="38" t="s">
        <v>57</v>
      </c>
      <c r="V2" s="38" t="s">
        <v>58</v>
      </c>
      <c r="W2" s="38" t="s">
        <v>38</v>
      </c>
      <c r="X2" s="38" t="s">
        <v>37</v>
      </c>
      <c r="Y2" s="39" t="s">
        <v>59</v>
      </c>
      <c r="Z2" s="38" t="s">
        <v>57</v>
      </c>
      <c r="AA2" s="38" t="s">
        <v>58</v>
      </c>
      <c r="AB2" s="38" t="s">
        <v>38</v>
      </c>
      <c r="AC2" s="38" t="s">
        <v>37</v>
      </c>
      <c r="AD2" s="39" t="s">
        <v>59</v>
      </c>
      <c r="AE2" s="38" t="s">
        <v>57</v>
      </c>
      <c r="AF2" s="38" t="s">
        <v>58</v>
      </c>
      <c r="AG2" s="38" t="s">
        <v>38</v>
      </c>
      <c r="AH2" s="38" t="s">
        <v>37</v>
      </c>
      <c r="AI2" s="39" t="s">
        <v>59</v>
      </c>
      <c r="AJ2" s="38" t="s">
        <v>57</v>
      </c>
      <c r="AK2" s="38" t="s">
        <v>58</v>
      </c>
      <c r="AL2" s="38" t="s">
        <v>38</v>
      </c>
      <c r="AM2" s="38" t="s">
        <v>37</v>
      </c>
      <c r="AN2" s="39" t="s">
        <v>59</v>
      </c>
      <c r="AO2" s="38" t="s">
        <v>57</v>
      </c>
      <c r="AP2" s="38" t="s">
        <v>58</v>
      </c>
      <c r="AQ2" s="38" t="s">
        <v>38</v>
      </c>
      <c r="AR2" s="38" t="s">
        <v>37</v>
      </c>
      <c r="AS2" s="39" t="s">
        <v>59</v>
      </c>
      <c r="AT2" s="38" t="s">
        <v>57</v>
      </c>
      <c r="AU2" s="38" t="s">
        <v>58</v>
      </c>
      <c r="AV2" s="38" t="s">
        <v>38</v>
      </c>
      <c r="AW2" s="38" t="s">
        <v>37</v>
      </c>
      <c r="AX2" s="39" t="s">
        <v>59</v>
      </c>
      <c r="AY2" s="38" t="s">
        <v>57</v>
      </c>
      <c r="AZ2" s="38" t="s">
        <v>58</v>
      </c>
      <c r="BA2" s="38" t="s">
        <v>38</v>
      </c>
      <c r="BB2" s="38" t="s">
        <v>37</v>
      </c>
      <c r="BC2" s="39" t="s">
        <v>59</v>
      </c>
      <c r="BD2" s="38" t="s">
        <v>57</v>
      </c>
      <c r="BE2" s="38" t="s">
        <v>58</v>
      </c>
      <c r="BF2" s="38" t="s">
        <v>38</v>
      </c>
      <c r="BG2" s="38" t="s">
        <v>37</v>
      </c>
      <c r="BH2" s="39" t="s">
        <v>59</v>
      </c>
      <c r="BI2" s="38" t="s">
        <v>57</v>
      </c>
      <c r="BJ2" s="38" t="s">
        <v>58</v>
      </c>
      <c r="BK2" s="38" t="s">
        <v>38</v>
      </c>
      <c r="BL2" s="38" t="s">
        <v>37</v>
      </c>
      <c r="BM2" s="39" t="s">
        <v>59</v>
      </c>
      <c r="BN2" s="38" t="s">
        <v>57</v>
      </c>
      <c r="BO2" s="38" t="s">
        <v>58</v>
      </c>
      <c r="BP2" s="38" t="s">
        <v>38</v>
      </c>
      <c r="BQ2" s="38" t="s">
        <v>37</v>
      </c>
      <c r="BR2" s="39" t="s">
        <v>59</v>
      </c>
      <c r="BS2" s="38" t="s">
        <v>57</v>
      </c>
      <c r="BT2" s="38" t="s">
        <v>58</v>
      </c>
      <c r="BU2" s="38" t="s">
        <v>38</v>
      </c>
      <c r="BV2" s="38" t="s">
        <v>37</v>
      </c>
      <c r="BW2" s="39" t="s">
        <v>59</v>
      </c>
      <c r="BX2" s="38" t="s">
        <v>57</v>
      </c>
      <c r="BY2" s="38" t="s">
        <v>58</v>
      </c>
      <c r="BZ2" s="38" t="s">
        <v>38</v>
      </c>
      <c r="CA2" s="38" t="s">
        <v>37</v>
      </c>
      <c r="CB2" s="39" t="s">
        <v>59</v>
      </c>
      <c r="CC2" s="38" t="s">
        <v>57</v>
      </c>
      <c r="CD2" s="38" t="s">
        <v>58</v>
      </c>
      <c r="CE2" s="38" t="s">
        <v>38</v>
      </c>
      <c r="CF2" s="38" t="s">
        <v>37</v>
      </c>
      <c r="CG2" s="39" t="s">
        <v>59</v>
      </c>
      <c r="CH2" s="38" t="s">
        <v>57</v>
      </c>
      <c r="CI2" s="38" t="s">
        <v>58</v>
      </c>
      <c r="CJ2" s="38" t="s">
        <v>38</v>
      </c>
      <c r="CK2" s="38" t="s">
        <v>37</v>
      </c>
      <c r="CL2" s="39" t="s">
        <v>59</v>
      </c>
      <c r="CM2" s="38" t="s">
        <v>57</v>
      </c>
      <c r="CN2" s="38" t="s">
        <v>58</v>
      </c>
      <c r="CO2" s="38" t="s">
        <v>38</v>
      </c>
      <c r="CP2" s="38" t="s">
        <v>37</v>
      </c>
      <c r="CQ2" s="39" t="s">
        <v>59</v>
      </c>
      <c r="CR2" s="38" t="s">
        <v>57</v>
      </c>
      <c r="CS2" s="38" t="s">
        <v>58</v>
      </c>
      <c r="CT2" s="38" t="s">
        <v>38</v>
      </c>
      <c r="CU2" s="38" t="s">
        <v>37</v>
      </c>
      <c r="CV2" s="39" t="s">
        <v>59</v>
      </c>
      <c r="CW2" s="38" t="s">
        <v>57</v>
      </c>
      <c r="CX2" s="38" t="s">
        <v>58</v>
      </c>
      <c r="CY2" s="38" t="s">
        <v>38</v>
      </c>
      <c r="CZ2" s="38" t="s">
        <v>37</v>
      </c>
      <c r="DA2" s="39" t="s">
        <v>59</v>
      </c>
      <c r="DB2" s="38" t="s">
        <v>57</v>
      </c>
      <c r="DC2" s="38" t="s">
        <v>58</v>
      </c>
      <c r="DD2" s="38" t="s">
        <v>38</v>
      </c>
      <c r="DE2" s="38" t="s">
        <v>37</v>
      </c>
      <c r="DF2" s="39" t="s">
        <v>59</v>
      </c>
      <c r="DG2" s="38" t="s">
        <v>57</v>
      </c>
      <c r="DH2" s="38" t="s">
        <v>58</v>
      </c>
      <c r="DI2" s="38" t="s">
        <v>38</v>
      </c>
      <c r="DJ2" s="38" t="s">
        <v>37</v>
      </c>
      <c r="DK2" s="39" t="s">
        <v>59</v>
      </c>
      <c r="DL2" s="38" t="s">
        <v>57</v>
      </c>
      <c r="DM2" s="38" t="s">
        <v>58</v>
      </c>
      <c r="DN2" s="38" t="s">
        <v>38</v>
      </c>
      <c r="DO2" s="38" t="s">
        <v>37</v>
      </c>
      <c r="DP2" s="39" t="s">
        <v>59</v>
      </c>
      <c r="DQ2" s="38" t="s">
        <v>57</v>
      </c>
      <c r="DR2" s="38" t="s">
        <v>58</v>
      </c>
      <c r="DS2" s="38" t="s">
        <v>38</v>
      </c>
      <c r="DT2" s="38" t="s">
        <v>37</v>
      </c>
      <c r="DU2" s="39" t="s">
        <v>59</v>
      </c>
      <c r="DV2" s="38" t="s">
        <v>57</v>
      </c>
      <c r="DW2" s="38" t="s">
        <v>58</v>
      </c>
      <c r="DX2" s="38" t="s">
        <v>38</v>
      </c>
      <c r="DY2" s="38" t="s">
        <v>37</v>
      </c>
      <c r="DZ2" s="39" t="s">
        <v>59</v>
      </c>
      <c r="EA2" s="38" t="s">
        <v>57</v>
      </c>
      <c r="EB2" s="38" t="s">
        <v>58</v>
      </c>
      <c r="EC2" s="38" t="s">
        <v>38</v>
      </c>
      <c r="ED2" s="38" t="s">
        <v>37</v>
      </c>
      <c r="EE2" s="39" t="s">
        <v>59</v>
      </c>
      <c r="EF2" s="38" t="s">
        <v>57</v>
      </c>
      <c r="EG2" s="38" t="s">
        <v>58</v>
      </c>
      <c r="EH2" s="38" t="s">
        <v>38</v>
      </c>
      <c r="EI2" s="38" t="s">
        <v>37</v>
      </c>
      <c r="EJ2" s="39" t="s">
        <v>59</v>
      </c>
      <c r="EK2" s="38" t="s">
        <v>57</v>
      </c>
      <c r="EL2" s="38" t="s">
        <v>58</v>
      </c>
      <c r="EM2" s="38" t="s">
        <v>38</v>
      </c>
      <c r="EN2" s="38" t="s">
        <v>37</v>
      </c>
      <c r="EO2" s="39" t="s">
        <v>59</v>
      </c>
    </row>
    <row r="3" spans="1:145" s="49" customFormat="1" x14ac:dyDescent="0.3">
      <c r="A3" s="49">
        <f>IFERROR('RECUPERACAO POR ESTADO'!L19,"0,000")</f>
        <v>0</v>
      </c>
      <c r="B3" s="49">
        <f>IFERROR('RECUPERACAO POR ESTADO'!M19,"0,000")</f>
        <v>0</v>
      </c>
      <c r="C3" s="49">
        <f>IFERROR('RECUPERACAO POR ESTADO'!P19,"0,000")</f>
        <v>0</v>
      </c>
      <c r="D3" s="49">
        <f>(IFERROR('RECUPERACAO POR ESTADO'!N19,"0,000"))</f>
        <v>0</v>
      </c>
      <c r="E3" s="49">
        <f>(IFERROR('RECUPERACAO POR ESTADO'!O19,"0,000"))</f>
        <v>0</v>
      </c>
      <c r="F3" s="49">
        <f>'RECUPERACAO POR ESTADO'!L22</f>
        <v>0</v>
      </c>
      <c r="G3" s="49">
        <f>'RECUPERACAO POR ESTADO'!M22</f>
        <v>0</v>
      </c>
      <c r="H3" s="49">
        <f>IFERROR('RECUPERACAO POR ESTADO'!P22,"0,000")</f>
        <v>0</v>
      </c>
      <c r="I3" s="49">
        <f>'RECUPERACAO POR ESTADO'!N22</f>
        <v>0</v>
      </c>
      <c r="J3" s="49">
        <f>'RECUPERACAO POR ESTADO'!O22</f>
        <v>0</v>
      </c>
      <c r="K3" s="49">
        <f>'RECUPERACAO POR ESTADO'!L29</f>
        <v>0</v>
      </c>
      <c r="L3" s="49">
        <f>'RECUPERACAO POR ESTADO'!M29</f>
        <v>0</v>
      </c>
      <c r="M3" s="49">
        <f>IFERROR('RECUPERACAO POR ESTADO'!P29,"0,000")</f>
        <v>0</v>
      </c>
      <c r="N3" s="49">
        <f>'RECUPERACAO POR ESTADO'!N29</f>
        <v>0</v>
      </c>
      <c r="O3" s="49">
        <f>'RECUPERACAO POR ESTADO'!O29</f>
        <v>0</v>
      </c>
      <c r="P3" s="49">
        <f>'RECUPERACAO POR ESTADO'!L25</f>
        <v>0</v>
      </c>
      <c r="Q3" s="49">
        <f>'RECUPERACAO POR ESTADO'!M25</f>
        <v>0</v>
      </c>
      <c r="R3" s="49">
        <f>'RECUPERACAO POR ESTADO'!P25</f>
        <v>0</v>
      </c>
      <c r="S3" s="49">
        <f>'RECUPERACAO POR ESTADO'!N25</f>
        <v>0</v>
      </c>
      <c r="T3" s="49">
        <f>'RECUPERACAO POR ESTADO'!O25</f>
        <v>0</v>
      </c>
      <c r="U3" s="49">
        <f>'RECUPERACAO POR ESTADO'!L26</f>
        <v>0</v>
      </c>
      <c r="V3" s="49">
        <f>'RECUPERACAO POR ESTADO'!M26</f>
        <v>0</v>
      </c>
      <c r="W3" s="49">
        <f>'RECUPERACAO POR ESTADO'!P26</f>
        <v>0</v>
      </c>
      <c r="X3" s="49">
        <f>'RECUPERACAO POR ESTADO'!N26</f>
        <v>0</v>
      </c>
      <c r="Y3" s="49">
        <f>'RECUPERACAO POR ESTADO'!O26</f>
        <v>0</v>
      </c>
      <c r="Z3" s="49">
        <f>'RECUPERACAO POR ESTADO'!L35</f>
        <v>0</v>
      </c>
      <c r="AA3" s="49">
        <f>'RECUPERACAO POR ESTADO'!M35</f>
        <v>0</v>
      </c>
      <c r="AB3" s="49">
        <f>'RECUPERACAO POR ESTADO'!P35</f>
        <v>0</v>
      </c>
      <c r="AC3" s="49">
        <f>'RECUPERACAO POR ESTADO'!N35</f>
        <v>0</v>
      </c>
      <c r="AD3" s="49">
        <f>'RECUPERACAO POR ESTADO'!O35</f>
        <v>0</v>
      </c>
      <c r="AE3" s="49">
        <f>'RECUPERACAO POR ESTADO'!L38</f>
        <v>0</v>
      </c>
      <c r="AF3" s="49">
        <f>'RECUPERACAO POR ESTADO'!M38</f>
        <v>0</v>
      </c>
      <c r="AG3" s="49">
        <f>'RECUPERACAO POR ESTADO'!P38</f>
        <v>0</v>
      </c>
      <c r="AH3" s="49">
        <f>'RECUPERACAO POR ESTADO'!N38</f>
        <v>0</v>
      </c>
      <c r="AI3" s="49">
        <f>'RECUPERACAO POR ESTADO'!O38</f>
        <v>0</v>
      </c>
      <c r="AJ3" s="49">
        <f>'RECUPERACAO POR ESTADO'!L41</f>
        <v>0</v>
      </c>
      <c r="AK3" s="49">
        <f>'RECUPERACAO POR ESTADO'!M41</f>
        <v>0</v>
      </c>
      <c r="AL3" s="49">
        <f>'RECUPERACAO POR ESTADO'!P41</f>
        <v>0</v>
      </c>
      <c r="AM3" s="49">
        <f>'RECUPERACAO POR ESTADO'!N41</f>
        <v>0</v>
      </c>
      <c r="AN3" s="49">
        <f>'RECUPERACAO POR ESTADO'!O41</f>
        <v>0</v>
      </c>
      <c r="AO3" s="49">
        <f>'RECUPERACAO POR ESTADO'!L44</f>
        <v>0</v>
      </c>
      <c r="AP3" s="49">
        <f>'RECUPERACAO POR ESTADO'!M44</f>
        <v>0</v>
      </c>
      <c r="AQ3" s="49">
        <f>'RECUPERACAO POR ESTADO'!P44</f>
        <v>0</v>
      </c>
      <c r="AR3" s="49">
        <f>'RECUPERACAO POR ESTADO'!N44</f>
        <v>0</v>
      </c>
      <c r="AS3" s="49">
        <f>'RECUPERACAO POR ESTADO'!O44</f>
        <v>0</v>
      </c>
      <c r="AT3" s="49">
        <f>'RECUPERACAO POR ESTADO'!L53</f>
        <v>0</v>
      </c>
      <c r="AU3" s="49">
        <f>'RECUPERACAO POR ESTADO'!M53</f>
        <v>0</v>
      </c>
      <c r="AV3" s="49">
        <f>'RECUPERACAO POR ESTADO'!P53</f>
        <v>0</v>
      </c>
      <c r="AW3" s="49">
        <f>'RECUPERACAO POR ESTADO'!N53</f>
        <v>0</v>
      </c>
      <c r="AX3" s="49">
        <f>'RECUPERACAO POR ESTADO'!O53</f>
        <v>0</v>
      </c>
      <c r="AY3" s="49">
        <f>'RECUPERACAO POR ESTADO'!L56</f>
        <v>0</v>
      </c>
      <c r="AZ3" s="49">
        <f>'RECUPERACAO POR ESTADO'!M56</f>
        <v>0</v>
      </c>
      <c r="BA3" s="49">
        <f>'RECUPERACAO POR ESTADO'!P56</f>
        <v>0</v>
      </c>
      <c r="BB3" s="49">
        <f>'RECUPERACAO POR ESTADO'!N56</f>
        <v>0</v>
      </c>
      <c r="BC3" s="49">
        <f>'RECUPERACAO POR ESTADO'!O56</f>
        <v>0</v>
      </c>
      <c r="BD3" s="49">
        <f>'RECUPERACAO POR ESTADO'!L59</f>
        <v>0</v>
      </c>
      <c r="BE3" s="49">
        <f>'RECUPERACAO POR ESTADO'!M59</f>
        <v>0</v>
      </c>
      <c r="BF3" s="49">
        <f>'RECUPERACAO POR ESTADO'!P59</f>
        <v>0</v>
      </c>
      <c r="BG3" s="49">
        <f>'RECUPERACAO POR ESTADO'!N59</f>
        <v>0</v>
      </c>
      <c r="BH3" s="49">
        <f>'RECUPERACAO POR ESTADO'!O59</f>
        <v>0</v>
      </c>
      <c r="BI3" s="49">
        <f>'RECUPERACAO POR ESTADO'!L47</f>
        <v>0</v>
      </c>
      <c r="BJ3" s="49">
        <f>'RECUPERACAO POR ESTADO'!M47</f>
        <v>0</v>
      </c>
      <c r="BK3" s="49">
        <f>'RECUPERACAO POR ESTADO'!P47</f>
        <v>0</v>
      </c>
      <c r="BL3" s="49">
        <f>'RECUPERACAO POR ESTADO'!N47</f>
        <v>0</v>
      </c>
      <c r="BM3" s="49">
        <f>'RECUPERACAO POR ESTADO'!O47</f>
        <v>0</v>
      </c>
      <c r="BN3" s="49">
        <f>'RECUPERACAO POR ESTADO'!L50</f>
        <v>0</v>
      </c>
      <c r="BO3" s="49">
        <f>'RECUPERACAO POR ESTADO'!M50</f>
        <v>0</v>
      </c>
      <c r="BP3" s="49">
        <f>'RECUPERACAO POR ESTADO'!P50</f>
        <v>0</v>
      </c>
      <c r="BQ3" s="49">
        <f>'RECUPERACAO POR ESTADO'!N50</f>
        <v>0</v>
      </c>
      <c r="BR3" s="49">
        <f>'RECUPERACAO POR ESTADO'!O50</f>
        <v>0</v>
      </c>
      <c r="BS3" s="49">
        <f>'RECUPERACAO POR ESTADO'!L65</f>
        <v>0</v>
      </c>
      <c r="BT3" s="49">
        <f>'RECUPERACAO POR ESTADO'!M65</f>
        <v>0</v>
      </c>
      <c r="BU3" s="49">
        <f>'RECUPERACAO POR ESTADO'!P65</f>
        <v>0</v>
      </c>
      <c r="BV3" s="49">
        <f>'RECUPERACAO POR ESTADO'!N65</f>
        <v>0</v>
      </c>
      <c r="BW3" s="49">
        <f>'RECUPERACAO POR ESTADO'!O65</f>
        <v>0</v>
      </c>
      <c r="BX3" s="49">
        <f>'RECUPERACAO POR ESTADO'!L68</f>
        <v>0</v>
      </c>
      <c r="BY3" s="49">
        <f>'RECUPERACAO POR ESTADO'!M68</f>
        <v>0</v>
      </c>
      <c r="BZ3" s="49">
        <f>'RECUPERACAO POR ESTADO'!P68</f>
        <v>0</v>
      </c>
      <c r="CA3" s="49">
        <f>'RECUPERACAO POR ESTADO'!N68</f>
        <v>0</v>
      </c>
      <c r="CB3" s="49">
        <f>'RECUPERACAO POR ESTADO'!O68</f>
        <v>0</v>
      </c>
      <c r="CC3" s="49">
        <f>'RECUPERACAO POR ESTADO'!L71</f>
        <v>0</v>
      </c>
      <c r="CD3" s="49">
        <f>'RECUPERACAO POR ESTADO'!M71</f>
        <v>0</v>
      </c>
      <c r="CE3" s="49">
        <f>'RECUPERACAO POR ESTADO'!P71</f>
        <v>0</v>
      </c>
      <c r="CF3" s="49">
        <f>'RECUPERACAO POR ESTADO'!N71</f>
        <v>0</v>
      </c>
      <c r="CG3" s="49">
        <f>'RECUPERACAO POR ESTADO'!O71</f>
        <v>0</v>
      </c>
      <c r="CH3" s="49">
        <f>'RECUPERACAO POR ESTADO'!L74</f>
        <v>0</v>
      </c>
      <c r="CI3" s="49">
        <f>'RECUPERACAO POR ESTADO'!M74</f>
        <v>0</v>
      </c>
      <c r="CJ3" s="49">
        <f>'RECUPERACAO POR ESTADO'!P74</f>
        <v>0</v>
      </c>
      <c r="CK3" s="49">
        <f>'RECUPERACAO POR ESTADO'!N74</f>
        <v>0</v>
      </c>
      <c r="CL3" s="49">
        <f>'RECUPERACAO POR ESTADO'!O74</f>
        <v>0</v>
      </c>
      <c r="CM3" s="49">
        <f>'RECUPERACAO POR ESTADO'!L77</f>
        <v>0</v>
      </c>
      <c r="CN3" s="49">
        <f>'RECUPERACAO POR ESTADO'!M77</f>
        <v>0</v>
      </c>
      <c r="CO3" s="49">
        <f>'RECUPERACAO POR ESTADO'!P77</f>
        <v>0</v>
      </c>
      <c r="CP3" s="49">
        <f>'RECUPERACAO POR ESTADO'!N77</f>
        <v>0</v>
      </c>
      <c r="CQ3" s="49">
        <f>'RECUPERACAO POR ESTADO'!O77</f>
        <v>0</v>
      </c>
      <c r="CR3" s="49">
        <f>'RECUPERACAO POR ESTADO'!L80</f>
        <v>0</v>
      </c>
      <c r="CS3" s="49">
        <f>'RECUPERACAO POR ESTADO'!M80</f>
        <v>0</v>
      </c>
      <c r="CT3" s="49">
        <f>'RECUPERACAO POR ESTADO'!P80</f>
        <v>0</v>
      </c>
      <c r="CU3" s="49">
        <f>'RECUPERACAO POR ESTADO'!N80</f>
        <v>0</v>
      </c>
      <c r="CV3" s="49">
        <f>'RECUPERACAO POR ESTADO'!O80</f>
        <v>0</v>
      </c>
      <c r="CW3" s="49">
        <f>'RECUPERACAO POR ESTADO'!L83</f>
        <v>0</v>
      </c>
      <c r="CX3" s="49">
        <f>'RECUPERACAO POR ESTADO'!M83</f>
        <v>0</v>
      </c>
      <c r="CY3" s="49">
        <f>'RECUPERACAO POR ESTADO'!P83</f>
        <v>0</v>
      </c>
      <c r="CZ3" s="49">
        <f>'RECUPERACAO POR ESTADO'!N83</f>
        <v>0</v>
      </c>
      <c r="DA3" s="49">
        <f>'RECUPERACAO POR ESTADO'!O83</f>
        <v>0</v>
      </c>
      <c r="DB3" s="49">
        <f>'RECUPERACAO POR ESTADO'!L89</f>
        <v>0</v>
      </c>
      <c r="DC3" s="49">
        <f>'RECUPERACAO POR ESTADO'!M89</f>
        <v>0</v>
      </c>
      <c r="DD3" s="49">
        <f>'RECUPERACAO POR ESTADO'!P89</f>
        <v>0</v>
      </c>
      <c r="DE3" s="49">
        <f>'RECUPERACAO POR ESTADO'!N89</f>
        <v>0</v>
      </c>
      <c r="DF3" s="49">
        <f>'RECUPERACAO POR ESTADO'!O89</f>
        <v>0</v>
      </c>
      <c r="DG3" s="49">
        <f>'RECUPERACAO POR ESTADO'!L92</f>
        <v>0</v>
      </c>
      <c r="DH3" s="49">
        <f>'RECUPERACAO POR ESTADO'!M92</f>
        <v>0</v>
      </c>
      <c r="DI3" s="49">
        <f>'RECUPERACAO POR ESTADO'!P92</f>
        <v>0</v>
      </c>
      <c r="DJ3" s="49">
        <f>'RECUPERACAO POR ESTADO'!N92</f>
        <v>0</v>
      </c>
      <c r="DK3" s="49">
        <f>'RECUPERACAO POR ESTADO'!O92</f>
        <v>0</v>
      </c>
      <c r="DL3" s="49">
        <f>'RECUPERACAO POR ESTADO'!L95</f>
        <v>0</v>
      </c>
      <c r="DM3" s="49">
        <f>'RECUPERACAO POR ESTADO'!M95</f>
        <v>0</v>
      </c>
      <c r="DN3" s="49">
        <f>'RECUPERACAO POR ESTADO'!P95</f>
        <v>0</v>
      </c>
      <c r="DO3" s="49">
        <f>'RECUPERACAO POR ESTADO'!N95</f>
        <v>0</v>
      </c>
      <c r="DP3" s="49">
        <f>'RECUPERACAO POR ESTADO'!O95</f>
        <v>0</v>
      </c>
      <c r="DQ3" s="49">
        <f>'RECUPERACAO POR ESTADO'!L98</f>
        <v>0</v>
      </c>
      <c r="DR3" s="49">
        <f>'RECUPERACAO POR ESTADO'!M98</f>
        <v>0</v>
      </c>
      <c r="DS3" s="49">
        <f>'RECUPERACAO POR ESTADO'!P98</f>
        <v>0</v>
      </c>
      <c r="DT3" s="49">
        <f>'RECUPERACAO POR ESTADO'!N98</f>
        <v>0</v>
      </c>
      <c r="DU3" s="49">
        <f>'RECUPERACAO POR ESTADO'!O98</f>
        <v>0</v>
      </c>
      <c r="DV3" s="49">
        <f>'RECUPERACAO POR ESTADO'!L99</f>
        <v>0</v>
      </c>
      <c r="DW3" s="49">
        <f>'RECUPERACAO POR ESTADO'!M99</f>
        <v>0</v>
      </c>
      <c r="DX3" s="49">
        <f>'RECUPERACAO POR ESTADO'!P99</f>
        <v>0</v>
      </c>
      <c r="DY3" s="49">
        <f>'RECUPERACAO POR ESTADO'!N99</f>
        <v>0</v>
      </c>
      <c r="DZ3" s="49">
        <f>'RECUPERACAO POR ESTADO'!O99</f>
        <v>0</v>
      </c>
      <c r="EA3" s="49">
        <f>'RECUPERACAO POR ESTADO'!L105</f>
        <v>0</v>
      </c>
      <c r="EB3" s="49">
        <f>'RECUPERACAO POR ESTADO'!M105</f>
        <v>0</v>
      </c>
      <c r="EC3" s="49">
        <f>'RECUPERACAO POR ESTADO'!P105</f>
        <v>0</v>
      </c>
      <c r="ED3" s="49">
        <f>'RECUPERACAO POR ESTADO'!N105</f>
        <v>0</v>
      </c>
      <c r="EE3" s="49">
        <f>'RECUPERACAO POR ESTADO'!O105</f>
        <v>0</v>
      </c>
      <c r="EF3" s="49">
        <f>'RECUPERACAO POR ESTADO'!L108</f>
        <v>0</v>
      </c>
      <c r="EG3" s="49">
        <f>'RECUPERACAO POR ESTADO'!M108</f>
        <v>0</v>
      </c>
      <c r="EH3" s="49">
        <f>'RECUPERACAO POR ESTADO'!P108</f>
        <v>0</v>
      </c>
      <c r="EI3" s="49">
        <f>'RECUPERACAO POR ESTADO'!N108</f>
        <v>0</v>
      </c>
      <c r="EJ3" s="49">
        <f>'RECUPERACAO POR ESTADO'!O108</f>
        <v>0</v>
      </c>
      <c r="EK3" s="49">
        <f>'RECUPERACAO POR ESTADO'!L111</f>
        <v>0</v>
      </c>
      <c r="EL3" s="49">
        <f>'RECUPERACAO POR ESTADO'!M111</f>
        <v>0</v>
      </c>
      <c r="EM3" s="49">
        <f>'RECUPERACAO POR ESTADO'!P111</f>
        <v>0</v>
      </c>
      <c r="EN3" s="49">
        <f>'RECUPERACAO POR ESTADO'!N111</f>
        <v>0</v>
      </c>
      <c r="EO3" s="49">
        <f>'RECUPERACAO POR ESTADO'!O111</f>
        <v>0</v>
      </c>
    </row>
    <row r="4" spans="1:145" hidden="1" x14ac:dyDescent="0.3"/>
  </sheetData>
  <sheetProtection algorithmName="SHA-512" hashValue="RvSX3Tqy1EQT6d61FfSNffRWGR6AzXbfQ9KaN8fZ5HvGa/lBAyzZQ7n3FIL2ueX3twA5QoRC20QJ/mnN0Aqb1A==" saltValue="QTaNU8/mPxhSgb9YpasnFw==" spinCount="100000" sheet="1" objects="1" scenarios="1"/>
  <mergeCells count="29">
    <mergeCell ref="AE1:AI1"/>
    <mergeCell ref="A1:E1"/>
    <mergeCell ref="F1:J1"/>
    <mergeCell ref="P1:T1"/>
    <mergeCell ref="U1:Y1"/>
    <mergeCell ref="Z1:AD1"/>
    <mergeCell ref="K1:O1"/>
    <mergeCell ref="CM1:CQ1"/>
    <mergeCell ref="AJ1:AN1"/>
    <mergeCell ref="AO1:AS1"/>
    <mergeCell ref="AT1:AX1"/>
    <mergeCell ref="AY1:BC1"/>
    <mergeCell ref="BD1:BH1"/>
    <mergeCell ref="BI1:BM1"/>
    <mergeCell ref="BN1:BR1"/>
    <mergeCell ref="BS1:BW1"/>
    <mergeCell ref="BX1:CB1"/>
    <mergeCell ref="CC1:CG1"/>
    <mergeCell ref="CH1:CL1"/>
    <mergeCell ref="DV1:DZ1"/>
    <mergeCell ref="EA1:EE1"/>
    <mergeCell ref="EF1:EJ1"/>
    <mergeCell ref="EK1:EO1"/>
    <mergeCell ref="CR1:CV1"/>
    <mergeCell ref="CW1:DA1"/>
    <mergeCell ref="DB1:DF1"/>
    <mergeCell ref="DG1:DK1"/>
    <mergeCell ref="DL1:DP1"/>
    <mergeCell ref="DQ1:DU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zembro xmlns="533fb01d-62f7-4479-9d33-6ac17c5d22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F6374A0D42741884D401A327DD4EC" ma:contentTypeVersion="11" ma:contentTypeDescription="Create a new document." ma:contentTypeScope="" ma:versionID="d32e5c84db9bada53f952d5faf4a3e5b">
  <xsd:schema xmlns:xsd="http://www.w3.org/2001/XMLSchema" xmlns:xs="http://www.w3.org/2001/XMLSchema" xmlns:p="http://schemas.microsoft.com/office/2006/metadata/properties" xmlns:ns2="533fb01d-62f7-4479-9d33-6ac17c5d22e3" xmlns:ns3="bd03c06a-bc49-4859-bdac-1c5ec5e27ff4" targetNamespace="http://schemas.microsoft.com/office/2006/metadata/properties" ma:root="true" ma:fieldsID="55b993471da5f88b8e9d8460a76a4f2f" ns2:_="" ns3:_="">
    <xsd:import namespace="533fb01d-62f7-4479-9d33-6ac17c5d22e3"/>
    <xsd:import namespace="bd03c06a-bc49-4859-bdac-1c5ec5e27f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Dezembr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fb01d-62f7-4479-9d33-6ac17c5d22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Dezembro" ma:index="18" nillable="true" ma:displayName="Dezembro" ma:format="Dropdown" ma:internalName="Dezembr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3c06a-bc49-4859-bdac-1c5ec5e27ff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5F1A07-86F3-4E42-A9AA-78439DD4402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bd03c06a-bc49-4859-bdac-1c5ec5e27ff4"/>
    <ds:schemaRef ds:uri="http://purl.org/dc/terms/"/>
    <ds:schemaRef ds:uri="http://schemas.openxmlformats.org/package/2006/metadata/core-properties"/>
    <ds:schemaRef ds:uri="http://purl.org/dc/dcmitype/"/>
    <ds:schemaRef ds:uri="533fb01d-62f7-4479-9d33-6ac17c5d22e3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8ABE165-C16A-4A44-B518-159174A20A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3fb01d-62f7-4479-9d33-6ac17c5d22e3"/>
    <ds:schemaRef ds:uri="bd03c06a-bc49-4859-bdac-1c5ec5e27f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DE8A6E-1794-4BD2-8092-E0390D7857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RECUPERACAO NACIONAL</vt:lpstr>
      <vt:lpstr>Nacional</vt:lpstr>
      <vt:lpstr>Confaz</vt:lpstr>
      <vt:lpstr>RECUPERACAO POR ESTADO</vt:lpstr>
      <vt:lpstr>Sistema Recupera</vt:lpstr>
      <vt:lpstr>Estadual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Sind.Ind.Metalúrgicas Ipatinga</cp:lastModifiedBy>
  <cp:lastPrinted>2020-10-27T12:03:54Z</cp:lastPrinted>
  <dcterms:created xsi:type="dcterms:W3CDTF">2020-04-08T16:20:46Z</dcterms:created>
  <dcterms:modified xsi:type="dcterms:W3CDTF">2026-01-27T19:00:15Z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0x010100CF1F6374A0D42741884D401A327DD4EC</vt:lpwstr>
  </property>
</Properties>
</file>